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risti\Downloads\"/>
    </mc:Choice>
  </mc:AlternateContent>
  <bookViews>
    <workbookView minimized="1" xWindow="0" yWindow="0" windowWidth="24000" windowHeight="11025" firstSheet="1" activeTab="3"/>
  </bookViews>
  <sheets>
    <sheet name="weekend_acouting (2)" sheetId="5" state="hidden" r:id="rId1"/>
    <sheet name="adult_in_charge_duties" sheetId="1" r:id="rId2"/>
    <sheet name="Fuel Credit" sheetId="6" r:id="rId3"/>
    <sheet name="Expense Estimator" sheetId="7" r:id="rId4"/>
    <sheet name="weekend_acouting" sheetId="4" r:id="rId5"/>
  </sheets>
  <calcPr calcId="152511"/>
</workbook>
</file>

<file path=xl/calcChain.xml><?xml version="1.0" encoding="utf-8"?>
<calcChain xmlns="http://schemas.openxmlformats.org/spreadsheetml/2006/main">
  <c r="K23" i="7" l="1"/>
  <c r="K21" i="7"/>
  <c r="K20" i="7"/>
  <c r="L9" i="7"/>
  <c r="L7" i="7"/>
  <c r="L6" i="7"/>
  <c r="L8" i="7" l="1"/>
  <c r="M12" i="7" s="1"/>
  <c r="M13" i="7" s="1"/>
  <c r="P26" i="5"/>
  <c r="Q26" i="5" s="1"/>
  <c r="L26" i="5"/>
  <c r="K28" i="5"/>
  <c r="K30" i="5" s="1"/>
  <c r="O28" i="5"/>
  <c r="N28" i="5"/>
  <c r="P7" i="5"/>
  <c r="V16" i="5"/>
  <c r="V15" i="5"/>
  <c r="V14" i="5"/>
  <c r="V13" i="5"/>
  <c r="V12" i="5"/>
  <c r="V11" i="5"/>
  <c r="V10" i="5"/>
  <c r="V9" i="5"/>
  <c r="V8" i="5"/>
  <c r="U16" i="5"/>
  <c r="U15" i="5"/>
  <c r="U14" i="5"/>
  <c r="U13" i="5"/>
  <c r="U12" i="5"/>
  <c r="U11" i="5"/>
  <c r="U10" i="5"/>
  <c r="U9" i="5"/>
  <c r="U8" i="5"/>
  <c r="P25" i="5"/>
  <c r="L25" i="5"/>
  <c r="P24" i="5"/>
  <c r="L24" i="5"/>
  <c r="P23" i="5"/>
  <c r="Q23" i="5" s="1"/>
  <c r="L23" i="5"/>
  <c r="P22" i="5"/>
  <c r="L22" i="5"/>
  <c r="P21" i="5"/>
  <c r="L21" i="5"/>
  <c r="P20" i="5"/>
  <c r="L20" i="5"/>
  <c r="P19" i="5"/>
  <c r="L19" i="5"/>
  <c r="P18" i="5"/>
  <c r="L18" i="5"/>
  <c r="P17" i="5"/>
  <c r="L17" i="5"/>
  <c r="Q17" i="5" s="1"/>
  <c r="L14" i="5"/>
  <c r="L13" i="5"/>
  <c r="L12" i="5"/>
  <c r="L11" i="5"/>
  <c r="L10" i="5"/>
  <c r="L9" i="5"/>
  <c r="L8" i="5"/>
  <c r="L7" i="5"/>
  <c r="Q7" i="5" s="1"/>
  <c r="Q2" i="5"/>
  <c r="L28" i="5" l="1"/>
  <c r="Q18" i="5"/>
  <c r="Q20" i="5"/>
  <c r="Q22" i="5"/>
  <c r="P16" i="5"/>
  <c r="P9" i="5"/>
  <c r="Q9" i="5" s="1"/>
  <c r="P13" i="5"/>
  <c r="Q13" i="5" s="1"/>
  <c r="P8" i="5"/>
  <c r="Q8" i="5" s="1"/>
  <c r="P10" i="5"/>
  <c r="Q10" i="5" s="1"/>
  <c r="P14" i="5"/>
  <c r="Q14" i="5" s="1"/>
  <c r="P11" i="5"/>
  <c r="P15" i="5"/>
  <c r="Q15" i="5" s="1"/>
  <c r="P12" i="5"/>
  <c r="Q12" i="5" s="1"/>
  <c r="Q25" i="5"/>
  <c r="Q24" i="5"/>
  <c r="Q11" i="5"/>
  <c r="Q16" i="5"/>
  <c r="Q19" i="5"/>
  <c r="Q21" i="5"/>
  <c r="K24" i="4"/>
  <c r="K23" i="4"/>
  <c r="K22" i="4"/>
  <c r="K21" i="4"/>
  <c r="K20" i="4"/>
  <c r="K19" i="4"/>
  <c r="K18" i="4"/>
  <c r="K17" i="4"/>
  <c r="K16" i="4"/>
  <c r="K15" i="4"/>
  <c r="K14" i="4"/>
  <c r="K13" i="4"/>
  <c r="K12" i="4"/>
  <c r="K11" i="4"/>
  <c r="K10" i="4"/>
  <c r="K9" i="4"/>
  <c r="K8" i="4"/>
  <c r="K25" i="4" s="1"/>
  <c r="K7" i="4"/>
  <c r="N24" i="4"/>
  <c r="N23" i="4"/>
  <c r="N22" i="4"/>
  <c r="N21" i="4"/>
  <c r="N20" i="4"/>
  <c r="N19" i="4"/>
  <c r="N18" i="4"/>
  <c r="N17" i="4"/>
  <c r="N16" i="4"/>
  <c r="N15" i="4"/>
  <c r="N14" i="4"/>
  <c r="N13" i="4"/>
  <c r="N12" i="4"/>
  <c r="N11" i="4"/>
  <c r="N10" i="4"/>
  <c r="N9" i="4"/>
  <c r="N8" i="4"/>
  <c r="N7" i="4"/>
  <c r="O2" i="4"/>
  <c r="J25" i="4"/>
  <c r="J28" i="4" s="1"/>
  <c r="P28" i="5" l="1"/>
  <c r="K31" i="5" s="1"/>
  <c r="K33" i="5" s="1"/>
  <c r="O23" i="4"/>
  <c r="O18" i="4"/>
  <c r="O16" i="4"/>
  <c r="O8" i="4"/>
  <c r="O10" i="4"/>
  <c r="O20" i="4"/>
  <c r="O12" i="4"/>
  <c r="O24" i="4"/>
  <c r="O14" i="4"/>
  <c r="O22" i="4"/>
  <c r="O9" i="4"/>
  <c r="O11" i="4"/>
  <c r="O13" i="4"/>
  <c r="O15" i="4"/>
  <c r="O17" i="4"/>
  <c r="O19" i="4"/>
  <c r="O21" i="4"/>
  <c r="C28" i="5" l="1"/>
  <c r="C30" i="5" s="1"/>
  <c r="O7" i="4"/>
  <c r="N25" i="4"/>
  <c r="C28" i="4" s="1"/>
  <c r="C30" i="4" s="1"/>
  <c r="J29" i="4" l="1"/>
  <c r="J31" i="4" s="1"/>
</calcChain>
</file>

<file path=xl/sharedStrings.xml><?xml version="1.0" encoding="utf-8"?>
<sst xmlns="http://schemas.openxmlformats.org/spreadsheetml/2006/main" count="327" uniqueCount="183">
  <si>
    <t>When</t>
  </si>
  <si>
    <t>What</t>
  </si>
  <si>
    <t>Confirm that scouts have menu and food shoppers</t>
  </si>
  <si>
    <t>Collect permission slips</t>
  </si>
  <si>
    <t>Collect payment</t>
  </si>
  <si>
    <t>Collect scout medicine</t>
  </si>
  <si>
    <t>distribute scout medicine</t>
  </si>
  <si>
    <t>Work with SPL and SM as leaders for the weekend</t>
  </si>
  <si>
    <t>Assure that everyone has a ride home</t>
  </si>
  <si>
    <t xml:space="preserve">Assure that each scout is picked-up.  </t>
  </si>
  <si>
    <t>Ranger</t>
  </si>
  <si>
    <t>LOS</t>
  </si>
  <si>
    <t>Scorpios</t>
  </si>
  <si>
    <t>Adults</t>
  </si>
  <si>
    <t>=fuel credit 1 way</t>
  </si>
  <si>
    <t>Aiden A.</t>
  </si>
  <si>
    <t>Aiden O.</t>
  </si>
  <si>
    <t>Aiden T.</t>
  </si>
  <si>
    <t>Mahnken</t>
  </si>
  <si>
    <t>cost</t>
  </si>
  <si>
    <t>Pay Type</t>
  </si>
  <si>
    <t>drove</t>
  </si>
  <si>
    <t>Fuel Credit</t>
  </si>
  <si>
    <t>Beckwith</t>
  </si>
  <si>
    <t>mahnken</t>
  </si>
  <si>
    <t>Horvath</t>
  </si>
  <si>
    <t>addlemann</t>
  </si>
  <si>
    <t>check</t>
  </si>
  <si>
    <t>Alec I.</t>
  </si>
  <si>
    <t>Faulkner</t>
  </si>
  <si>
    <t>ignagni</t>
  </si>
  <si>
    <t>cash</t>
  </si>
  <si>
    <t>Szalony</t>
  </si>
  <si>
    <t>roisen</t>
  </si>
  <si>
    <t>Sumpter</t>
  </si>
  <si>
    <t>slate</t>
  </si>
  <si>
    <t>Part Timers:</t>
  </si>
  <si>
    <t>French</t>
  </si>
  <si>
    <t>oias</t>
  </si>
  <si>
    <t>pirano</t>
  </si>
  <si>
    <t>beckwith</t>
  </si>
  <si>
    <t>shorkey</t>
  </si>
  <si>
    <t>shehan</t>
  </si>
  <si>
    <t>french</t>
  </si>
  <si>
    <t>tiura</t>
  </si>
  <si>
    <t>Actual Costs</t>
  </si>
  <si>
    <t>bennett</t>
  </si>
  <si>
    <t>horvath</t>
  </si>
  <si>
    <t>szalony</t>
  </si>
  <si>
    <t>miller</t>
  </si>
  <si>
    <t>faulkner</t>
  </si>
  <si>
    <t>sumpter</t>
  </si>
  <si>
    <t>Budget Cost</t>
  </si>
  <si>
    <t>food budget</t>
  </si>
  <si>
    <t>fuel</t>
  </si>
  <si>
    <t>Troop Equip / Charcoal</t>
  </si>
  <si>
    <t>Adult Food</t>
  </si>
  <si>
    <t>Scoprion Food</t>
  </si>
  <si>
    <t>LOS Food</t>
  </si>
  <si>
    <t>Ice Phoenix Food</t>
  </si>
  <si>
    <t>Rangers Food</t>
  </si>
  <si>
    <t>Fuel (trailer)  (actual or 10 mpg)</t>
  </si>
  <si>
    <t>Ice Phoenix</t>
  </si>
  <si>
    <t>Time Travl</t>
  </si>
  <si>
    <t>Current Fuel Price</t>
  </si>
  <si>
    <t># of Family</t>
  </si>
  <si>
    <t>Attending</t>
  </si>
  <si>
    <t>(1 way, or 2 way)</t>
  </si>
  <si>
    <t>Income</t>
  </si>
  <si>
    <t>Expense</t>
  </si>
  <si>
    <t>reservations</t>
  </si>
  <si>
    <t>Cost/Family</t>
  </si>
  <si>
    <t>Family</t>
  </si>
  <si>
    <t>Weekend cost / scout</t>
  </si>
  <si>
    <t>2 Weeks before campout</t>
  </si>
  <si>
    <t>At camp-out departure</t>
  </si>
  <si>
    <t>At camp-out</t>
  </si>
  <si>
    <t>At drop-off</t>
  </si>
  <si>
    <t>After camp-out</t>
  </si>
  <si>
    <t>Send permission slip out</t>
  </si>
  <si>
    <t>Determine who is responsible for adult menu and food shopping</t>
  </si>
  <si>
    <t>Confirm scouts have an itinerary for the outing</t>
  </si>
  <si>
    <t>Confirm scouts have an duty roster for the outing</t>
  </si>
  <si>
    <t>Collect receipts for food shoppers</t>
  </si>
  <si>
    <t>Distribute scout medicine back to parents</t>
  </si>
  <si>
    <t>Submit payment and receipts to treasurer</t>
  </si>
  <si>
    <t>Check in with SPL &amp; scoutmaster to discuss planning of weekend.</t>
  </si>
  <si>
    <t>Logan H.</t>
  </si>
  <si>
    <t>Josh S.</t>
  </si>
  <si>
    <t>Shane K.</t>
  </si>
  <si>
    <t>Griffen T.</t>
  </si>
  <si>
    <t>Blake M.</t>
  </si>
  <si>
    <t>Justin F</t>
  </si>
  <si>
    <t>Chris P.</t>
  </si>
  <si>
    <t>Alec M.</t>
  </si>
  <si>
    <t>Trent M.</t>
  </si>
  <si>
    <t>Griffen R.</t>
  </si>
  <si>
    <t>Jake S.</t>
  </si>
  <si>
    <t>Jeremy F.</t>
  </si>
  <si>
    <t>Zachary B</t>
  </si>
  <si>
    <t>Dakota S.</t>
  </si>
  <si>
    <t>Andy B.</t>
  </si>
  <si>
    <t>Victor F</t>
  </si>
  <si>
    <t>Kyle M</t>
  </si>
  <si>
    <t>Xander R.</t>
  </si>
  <si>
    <t>Alex B.</t>
  </si>
  <si>
    <t>Pirano</t>
  </si>
  <si>
    <t>Bennett</t>
  </si>
  <si>
    <t>Amerman</t>
  </si>
  <si>
    <t>Slate</t>
  </si>
  <si>
    <t>Distance to outing</t>
  </si>
  <si>
    <t>account</t>
  </si>
  <si>
    <t>Campsite</t>
  </si>
  <si>
    <t>Time Traveler Food</t>
  </si>
  <si>
    <t>Trailer driver to submit actually fuel cost or use 10 mpg.</t>
  </si>
  <si>
    <t>Event Activivity</t>
  </si>
  <si>
    <t>Ethan L.</t>
  </si>
  <si>
    <t>After calendar is published</t>
  </si>
  <si>
    <t>Make Campsite / activity reservations.  Submit receipts to treasurer for reimbursement.</t>
  </si>
  <si>
    <t>Check in with patrol in charge during patrol meetings to discuss planning of weekend.</t>
  </si>
  <si>
    <t>Determine price of outing (including gas reimbursement if out of county)</t>
  </si>
  <si>
    <t>Determine if there is adequate drivers</t>
  </si>
  <si>
    <t>Determine departure meeting location and time</t>
  </si>
  <si>
    <t>Determine adult headcount</t>
  </si>
  <si>
    <t>Fill out weekend accounting spreadsheet</t>
  </si>
  <si>
    <t>Fuel (non trailer drivers)</t>
  </si>
  <si>
    <t>Trailer--&gt;</t>
  </si>
  <si>
    <t>Driver--&gt;</t>
  </si>
  <si>
    <t xml:space="preserve">People </t>
  </si>
  <si>
    <t>Driven</t>
  </si>
  <si>
    <t>Rider--&gt;</t>
  </si>
  <si>
    <t>Friday</t>
  </si>
  <si>
    <t>Sunday</t>
  </si>
  <si>
    <t>Shorkey</t>
  </si>
  <si>
    <t>ozias</t>
  </si>
  <si>
    <t>addleman</t>
  </si>
  <si>
    <t>Acquire final headcount from scouts</t>
  </si>
  <si>
    <t>4 weeks before campout</t>
  </si>
  <si>
    <t>File travel permit with council</t>
  </si>
  <si>
    <t>Credit only applied if you leave/return with the troop, carry 2 or more scouts, or a significant amount of gear.</t>
  </si>
  <si>
    <r>
      <t>·</t>
    </r>
    <r>
      <rPr>
        <sz val="7"/>
        <color rgb="FF1F497D"/>
        <rFont val="Times New Roman"/>
        <family val="1"/>
      </rPr>
      <t xml:space="preserve">         </t>
    </r>
    <r>
      <rPr>
        <sz val="11"/>
        <color rgb="FF1F497D"/>
        <rFont val="Calibri"/>
        <family val="2"/>
      </rPr>
      <t>With trailer, any distance:  10 MPG, trip computer mileage at current fuel price, or fuel receipt.</t>
    </r>
  </si>
  <si>
    <r>
      <t>·</t>
    </r>
    <r>
      <rPr>
        <sz val="7"/>
        <color rgb="FF1F497D"/>
        <rFont val="Times New Roman"/>
        <family val="1"/>
      </rPr>
      <t xml:space="preserve">         </t>
    </r>
    <r>
      <rPr>
        <sz val="11"/>
        <color rgb="FF1F497D"/>
        <rFont val="Calibri"/>
        <family val="2"/>
      </rPr>
      <t>&lt;250 miles no trailer: 20 MPG at current fuel price</t>
    </r>
  </si>
  <si>
    <r>
      <t>·</t>
    </r>
    <r>
      <rPr>
        <sz val="7"/>
        <color rgb="FF1F497D"/>
        <rFont val="Times New Roman"/>
        <family val="1"/>
      </rPr>
      <t xml:space="preserve">         </t>
    </r>
    <r>
      <rPr>
        <sz val="11"/>
        <color rgb="FF1F497D"/>
        <rFont val="Calibri"/>
        <family val="2"/>
      </rPr>
      <t>&gt;250 miles no trailer:  20 MPG or trip computer mileage at current fuel price or fuel receipt</t>
    </r>
  </si>
  <si>
    <r>
      <t>·</t>
    </r>
    <r>
      <rPr>
        <sz val="7"/>
        <color rgb="FF1F497D"/>
        <rFont val="Times New Roman"/>
        <family val="1"/>
      </rPr>
      <t xml:space="preserve">         </t>
    </r>
    <r>
      <rPr>
        <sz val="11"/>
        <color rgb="FF1F497D"/>
        <rFont val="Calibri"/>
        <family val="2"/>
      </rPr>
      <t>Within Livingston county, no trailer:   No Reimbursement</t>
    </r>
  </si>
  <si>
    <t>Determine prelim headcount (for food and patrol planning)</t>
  </si>
  <si>
    <t>Outing Expense Cost Worksheet</t>
  </si>
  <si>
    <t xml:space="preserve">  Only edit the yellow fields!</t>
  </si>
  <si>
    <t>(Best estimates, if unknown)</t>
  </si>
  <si>
    <t xml:space="preserve">Accounting: </t>
  </si>
  <si>
    <t>Accommodations:</t>
  </si>
  <si>
    <t>Scouts</t>
  </si>
  <si>
    <t xml:space="preserve">Event cost: </t>
  </si>
  <si>
    <t>(Total OR [(adults* adult price) + (scouts * scout price)]</t>
  </si>
  <si>
    <t>Travel expenses:</t>
  </si>
  <si>
    <t>(Reimbursement for vehicle below)</t>
  </si>
  <si>
    <t>Campsite/Lodging</t>
  </si>
  <si>
    <t>Food:</t>
  </si>
  <si>
    <t>(adults+scouts) * $15</t>
  </si>
  <si>
    <t>Driving distance (round trip/total)</t>
  </si>
  <si>
    <t>miles</t>
  </si>
  <si>
    <t>Trailer is needed:</t>
  </si>
  <si>
    <t>YES</t>
  </si>
  <si>
    <t>Destination is outside the county:</t>
  </si>
  <si>
    <t>Outing Overall Expense:</t>
  </si>
  <si>
    <t xml:space="preserve">Outing Per Person price: </t>
  </si>
  <si>
    <t>per person</t>
  </si>
  <si>
    <t>Total $</t>
  </si>
  <si>
    <t>OR Per Scout</t>
  </si>
  <si>
    <t>Per Adult</t>
  </si>
  <si>
    <t>Event/Attraction cost</t>
  </si>
  <si>
    <t>Travel Reimbursement Calculation Factors (do not edit)</t>
  </si>
  <si>
    <t>Trailer MPG</t>
  </si>
  <si>
    <t>mpg</t>
  </si>
  <si>
    <t>Travel Reimbursement per car:</t>
  </si>
  <si>
    <t>[(miles)/mpg * $/gal]</t>
  </si>
  <si>
    <t>Car MPG</t>
  </si>
  <si>
    <t>Travel Reimbursement for car pulling trailer:</t>
  </si>
  <si>
    <t>Price of fuel</t>
  </si>
  <si>
    <t>per gal</t>
  </si>
  <si>
    <t>#Persons/vehicle (average capacity)</t>
  </si>
  <si>
    <t>Vehicles needed:</t>
  </si>
  <si>
    <t>Other Calculation Factors:</t>
  </si>
  <si>
    <t>Meal Allowance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</si>
</sst>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7" formatCode="&quot;$&quot;#,##0.00_);\(&quot;$&quot;#,##0.00\)"/>
    <numFmt numFmtId="44" formatCode="_(&quot;$&quot;* #,##0.00_);_(&quot;$&quot;* \(#,##0.00\);_(&quot;$&quot;* &quot;-&quot;??_);_(@_)"/>
    <numFmt numFmtId="164" formatCode="&quot;$&quot;#,##0.00"/>
  </numFmts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2"/>
      <color theme="1"/>
      <name val="Times New Roman"/>
      <family val="1"/>
    </font>
    <font>
      <sz val="12"/>
      <color theme="1"/>
      <name val="Times New Roman"/>
      <family val="1"/>
    </font>
    <font>
      <b/>
      <u/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u/>
      <sz val="11"/>
      <color theme="1"/>
      <name val="Calibri"/>
      <family val="2"/>
      <scheme val="minor"/>
    </font>
    <font>
      <sz val="11"/>
      <color rgb="FF1F497D"/>
      <name val="Calibri"/>
      <family val="2"/>
    </font>
    <font>
      <sz val="11"/>
      <color rgb="FF1F497D"/>
      <name val="Symbol"/>
      <family val="1"/>
      <charset val="2"/>
    </font>
    <font>
      <sz val="7"/>
      <color rgb="FF1F497D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rgb="FF006100"/>
      <name val="Calibri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theme="9" tint="0.39994506668294322"/>
        <bgColor indexed="64"/>
      </patternFill>
    </fill>
    <fill>
      <patternFill patternType="solid">
        <fgColor theme="0" tint="-4.9989318521683403E-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ck">
        <color auto="1"/>
      </top>
      <bottom/>
      <diagonal/>
    </border>
  </borders>
  <cellStyleXfs count="3">
    <xf numFmtId="0" fontId="0" fillId="0" borderId="0"/>
    <xf numFmtId="44" fontId="10" fillId="0" borderId="0" applyFont="0" applyFill="0" applyBorder="0" applyAlignment="0" applyProtection="0"/>
    <xf numFmtId="0" fontId="11" fillId="15" borderId="0" applyNumberFormat="0" applyBorder="0" applyAlignment="0" applyProtection="0"/>
  </cellStyleXfs>
  <cellXfs count="148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1" xfId="0" applyBorder="1"/>
    <xf numFmtId="0" fontId="0" fillId="0" borderId="2" xfId="0" quotePrefix="1" applyBorder="1"/>
    <xf numFmtId="0" fontId="0" fillId="0" borderId="3" xfId="0" applyBorder="1"/>
    <xf numFmtId="0" fontId="4" fillId="0" borderId="0" xfId="0" applyFont="1" applyAlignment="1">
      <alignment horizontal="center"/>
    </xf>
    <xf numFmtId="0" fontId="3" fillId="0" borderId="4" xfId="0" applyFont="1" applyFill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5" fillId="0" borderId="0" xfId="0" applyFont="1"/>
    <xf numFmtId="0" fontId="3" fillId="0" borderId="4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Alignment="1">
      <alignment horizontal="center"/>
    </xf>
    <xf numFmtId="0" fontId="4" fillId="0" borderId="0" xfId="0" applyFont="1"/>
    <xf numFmtId="0" fontId="0" fillId="0" borderId="2" xfId="0" applyBorder="1"/>
    <xf numFmtId="0" fontId="3" fillId="0" borderId="0" xfId="0" applyFont="1" applyBorder="1" applyAlignment="1">
      <alignment horizontal="left" vertical="center"/>
    </xf>
    <xf numFmtId="0" fontId="0" fillId="0" borderId="4" xfId="0" applyBorder="1"/>
    <xf numFmtId="0" fontId="3" fillId="0" borderId="2" xfId="0" applyFont="1" applyBorder="1" applyAlignment="1">
      <alignment horizontal="left" vertical="center"/>
    </xf>
    <xf numFmtId="0" fontId="0" fillId="2" borderId="4" xfId="0" applyFill="1" applyBorder="1"/>
    <xf numFmtId="0" fontId="0" fillId="0" borderId="1" xfId="0" applyFill="1" applyBorder="1" applyAlignment="1">
      <alignment horizontal="left"/>
    </xf>
    <xf numFmtId="0" fontId="0" fillId="3" borderId="0" xfId="0" applyFill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/>
    <xf numFmtId="0" fontId="0" fillId="6" borderId="8" xfId="0" applyFill="1" applyBorder="1"/>
    <xf numFmtId="0" fontId="1" fillId="5" borderId="7" xfId="0" applyFont="1" applyFill="1" applyBorder="1" applyAlignment="1">
      <alignment horizontal="center"/>
    </xf>
    <xf numFmtId="0" fontId="0" fillId="5" borderId="8" xfId="0" applyFill="1" applyBorder="1" applyAlignment="1">
      <alignment horizontal="center"/>
    </xf>
    <xf numFmtId="0" fontId="1" fillId="6" borderId="7" xfId="0" applyFont="1" applyFill="1" applyBorder="1"/>
    <xf numFmtId="0" fontId="0" fillId="0" borderId="0" xfId="0" applyAlignment="1">
      <alignment wrapText="1"/>
    </xf>
    <xf numFmtId="0" fontId="4" fillId="0" borderId="0" xfId="0" applyFont="1" applyAlignment="1">
      <alignment horizontal="center" wrapText="1"/>
    </xf>
    <xf numFmtId="0" fontId="0" fillId="7" borderId="0" xfId="0" applyFill="1" applyAlignment="1">
      <alignment horizontal="center"/>
    </xf>
    <xf numFmtId="0" fontId="0" fillId="7" borderId="0" xfId="0" applyFill="1" applyAlignment="1">
      <alignment wrapText="1"/>
    </xf>
    <xf numFmtId="0" fontId="0" fillId="3" borderId="0" xfId="0" applyFill="1" applyAlignment="1">
      <alignment wrapText="1"/>
    </xf>
    <xf numFmtId="0" fontId="0" fillId="4" borderId="0" xfId="0" applyFill="1" applyAlignment="1">
      <alignment horizontal="center"/>
    </xf>
    <xf numFmtId="0" fontId="0" fillId="4" borderId="0" xfId="0" applyFill="1" applyAlignment="1">
      <alignment wrapText="1"/>
    </xf>
    <xf numFmtId="0" fontId="0" fillId="8" borderId="0" xfId="0" applyFill="1" applyAlignment="1">
      <alignment horizontal="center"/>
    </xf>
    <xf numFmtId="0" fontId="0" fillId="8" borderId="0" xfId="0" applyFill="1" applyAlignment="1">
      <alignment wrapText="1"/>
    </xf>
    <xf numFmtId="0" fontId="0" fillId="9" borderId="0" xfId="0" applyFill="1" applyAlignment="1">
      <alignment horizontal="center"/>
    </xf>
    <xf numFmtId="0" fontId="0" fillId="9" borderId="0" xfId="0" applyFill="1" applyAlignment="1">
      <alignment wrapText="1"/>
    </xf>
    <xf numFmtId="0" fontId="0" fillId="10" borderId="0" xfId="0" applyFill="1" applyAlignment="1">
      <alignment horizontal="center"/>
    </xf>
    <xf numFmtId="0" fontId="0" fillId="10" borderId="0" xfId="0" applyFill="1" applyAlignment="1">
      <alignment wrapText="1"/>
    </xf>
    <xf numFmtId="0" fontId="5" fillId="0" borderId="4" xfId="0" applyFont="1" applyFill="1" applyBorder="1"/>
    <xf numFmtId="0" fontId="0" fillId="0" borderId="4" xfId="0" applyFill="1" applyBorder="1"/>
    <xf numFmtId="0" fontId="0" fillId="0" borderId="0" xfId="0" applyFill="1" applyBorder="1"/>
    <xf numFmtId="0" fontId="5" fillId="0" borderId="0" xfId="0" applyFont="1" applyFill="1" applyBorder="1"/>
    <xf numFmtId="0" fontId="1" fillId="5" borderId="13" xfId="0" applyFont="1" applyFill="1" applyBorder="1" applyAlignment="1">
      <alignment horizontal="center"/>
    </xf>
    <xf numFmtId="0" fontId="0" fillId="5" borderId="16" xfId="0" applyFill="1" applyBorder="1" applyAlignment="1">
      <alignment horizontal="center"/>
    </xf>
    <xf numFmtId="0" fontId="0" fillId="10" borderId="7" xfId="0" applyFill="1" applyBorder="1" applyAlignment="1">
      <alignment horizontal="right"/>
    </xf>
    <xf numFmtId="0" fontId="0" fillId="12" borderId="10" xfId="0" applyFill="1" applyBorder="1" applyAlignment="1">
      <alignment horizontal="right"/>
    </xf>
    <xf numFmtId="0" fontId="0" fillId="12" borderId="11" xfId="0" applyFill="1" applyBorder="1" applyAlignment="1">
      <alignment horizontal="right"/>
    </xf>
    <xf numFmtId="0" fontId="3" fillId="12" borderId="4" xfId="0" applyFont="1" applyFill="1" applyBorder="1" applyAlignment="1">
      <alignment horizontal="center" vertical="center"/>
    </xf>
    <xf numFmtId="0" fontId="0" fillId="12" borderId="4" xfId="0" applyFill="1" applyBorder="1" applyAlignment="1">
      <alignment horizontal="center"/>
    </xf>
    <xf numFmtId="0" fontId="0" fillId="12" borderId="12" xfId="0" applyFill="1" applyBorder="1" applyAlignment="1">
      <alignment horizontal="center"/>
    </xf>
    <xf numFmtId="0" fontId="0" fillId="12" borderId="5" xfId="0" applyFill="1" applyBorder="1" applyAlignment="1">
      <alignment horizontal="center"/>
    </xf>
    <xf numFmtId="0" fontId="0" fillId="12" borderId="13" xfId="0" applyFill="1" applyBorder="1" applyAlignment="1">
      <alignment horizontal="right"/>
    </xf>
    <xf numFmtId="0" fontId="3" fillId="12" borderId="14" xfId="0" applyFont="1" applyFill="1" applyBorder="1" applyAlignment="1">
      <alignment horizontal="center" vertical="center"/>
    </xf>
    <xf numFmtId="0" fontId="0" fillId="12" borderId="14" xfId="0" applyFill="1" applyBorder="1" applyAlignment="1">
      <alignment horizontal="center"/>
    </xf>
    <xf numFmtId="0" fontId="0" fillId="12" borderId="15" xfId="0" applyFill="1" applyBorder="1" applyAlignment="1">
      <alignment horizontal="center"/>
    </xf>
    <xf numFmtId="0" fontId="0" fillId="7" borderId="10" xfId="0" applyFill="1" applyBorder="1" applyAlignment="1">
      <alignment horizontal="right"/>
    </xf>
    <xf numFmtId="0" fontId="0" fillId="7" borderId="11" xfId="0" applyFill="1" applyBorder="1" applyAlignment="1">
      <alignment horizontal="right"/>
    </xf>
    <xf numFmtId="0" fontId="3" fillId="7" borderId="4" xfId="0" applyFont="1" applyFill="1" applyBorder="1" applyAlignment="1">
      <alignment horizontal="center" vertical="center"/>
    </xf>
    <xf numFmtId="0" fontId="0" fillId="7" borderId="4" xfId="0" applyFill="1" applyBorder="1" applyAlignment="1">
      <alignment horizontal="center"/>
    </xf>
    <xf numFmtId="0" fontId="0" fillId="7" borderId="13" xfId="0" applyFill="1" applyBorder="1" applyAlignment="1">
      <alignment horizontal="right"/>
    </xf>
    <xf numFmtId="0" fontId="0" fillId="2" borderId="1" xfId="0" applyFill="1" applyBorder="1"/>
    <xf numFmtId="2" fontId="0" fillId="0" borderId="0" xfId="0" applyNumberFormat="1" applyAlignment="1">
      <alignment horizontal="center"/>
    </xf>
    <xf numFmtId="0" fontId="3" fillId="12" borderId="9" xfId="0" applyFont="1" applyFill="1" applyBorder="1" applyAlignment="1">
      <alignment horizontal="center" vertical="center"/>
    </xf>
    <xf numFmtId="0" fontId="0" fillId="12" borderId="9" xfId="0" applyFill="1" applyBorder="1" applyAlignment="1">
      <alignment horizontal="center"/>
    </xf>
    <xf numFmtId="0" fontId="0" fillId="12" borderId="17" xfId="0" applyFill="1" applyBorder="1" applyAlignment="1">
      <alignment horizontal="center"/>
    </xf>
    <xf numFmtId="2" fontId="0" fillId="7" borderId="4" xfId="0" applyNumberFormat="1" applyFill="1" applyBorder="1" applyAlignment="1">
      <alignment horizontal="center"/>
    </xf>
    <xf numFmtId="0" fontId="0" fillId="11" borderId="1" xfId="0" applyFill="1" applyBorder="1" applyAlignment="1">
      <alignment horizontal="left"/>
    </xf>
    <xf numFmtId="0" fontId="0" fillId="11" borderId="2" xfId="0" applyFill="1" applyBorder="1" applyAlignment="1">
      <alignment horizontal="left"/>
    </xf>
    <xf numFmtId="0" fontId="0" fillId="11" borderId="2" xfId="0" applyFill="1" applyBorder="1"/>
    <xf numFmtId="0" fontId="0" fillId="11" borderId="3" xfId="0" applyFill="1" applyBorder="1"/>
    <xf numFmtId="0" fontId="0" fillId="11" borderId="0" xfId="0" applyFill="1"/>
    <xf numFmtId="0" fontId="0" fillId="10" borderId="18" xfId="0" applyFill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5" xfId="0" applyFont="1" applyBorder="1"/>
    <xf numFmtId="0" fontId="4" fillId="0" borderId="18" xfId="0" applyFont="1" applyBorder="1"/>
    <xf numFmtId="0" fontId="3" fillId="10" borderId="18" xfId="0" applyFont="1" applyFill="1" applyBorder="1" applyAlignment="1">
      <alignment horizontal="center" vertical="center"/>
    </xf>
    <xf numFmtId="0" fontId="0" fillId="0" borderId="5" xfId="0" applyBorder="1"/>
    <xf numFmtId="0" fontId="4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2" fontId="0" fillId="10" borderId="19" xfId="0" applyNumberFormat="1" applyFill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0" fillId="13" borderId="0" xfId="0" applyFill="1" applyAlignment="1">
      <alignment horizontal="center"/>
    </xf>
    <xf numFmtId="0" fontId="0" fillId="13" borderId="0" xfId="0" applyFill="1" applyAlignment="1">
      <alignment wrapText="1"/>
    </xf>
    <xf numFmtId="0" fontId="0" fillId="13" borderId="0" xfId="0" applyFill="1"/>
    <xf numFmtId="0" fontId="0" fillId="14" borderId="0" xfId="0" applyFill="1" applyAlignment="1">
      <alignment horizontal="center"/>
    </xf>
    <xf numFmtId="0" fontId="0" fillId="14" borderId="0" xfId="0" applyFill="1" applyAlignment="1">
      <alignment wrapText="1"/>
    </xf>
    <xf numFmtId="0" fontId="0" fillId="14" borderId="0" xfId="0" applyFill="1"/>
    <xf numFmtId="0" fontId="6" fillId="3" borderId="0" xfId="0" applyFont="1" applyFill="1" applyAlignment="1">
      <alignment wrapText="1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left" vertical="center" indent="5"/>
    </xf>
    <xf numFmtId="0" fontId="7" fillId="0" borderId="0" xfId="0" applyFont="1" applyAlignment="1">
      <alignment horizontal="left" vertical="center" indent="5"/>
    </xf>
    <xf numFmtId="0" fontId="0" fillId="0" borderId="0" xfId="0" applyFill="1"/>
    <xf numFmtId="0" fontId="12" fillId="0" borderId="0" xfId="0" applyFont="1"/>
    <xf numFmtId="0" fontId="13" fillId="0" borderId="0" xfId="0" applyFont="1"/>
    <xf numFmtId="0" fontId="12" fillId="2" borderId="20" xfId="0" applyFont="1" applyFill="1" applyBorder="1"/>
    <xf numFmtId="0" fontId="12" fillId="2" borderId="8" xfId="0" applyFont="1" applyFill="1" applyBorder="1"/>
    <xf numFmtId="0" fontId="12" fillId="0" borderId="0" xfId="0" applyFont="1" applyFill="1" applyBorder="1"/>
    <xf numFmtId="0" fontId="12" fillId="0" borderId="10" xfId="0" applyFont="1" applyBorder="1"/>
    <xf numFmtId="0" fontId="13" fillId="0" borderId="21" xfId="0" applyFont="1" applyBorder="1"/>
    <xf numFmtId="0" fontId="12" fillId="0" borderId="21" xfId="0" applyFont="1" applyBorder="1"/>
    <xf numFmtId="0" fontId="12" fillId="0" borderId="21" xfId="0" applyFont="1" applyFill="1" applyBorder="1"/>
    <xf numFmtId="0" fontId="12" fillId="0" borderId="22" xfId="0" applyFont="1" applyFill="1" applyBorder="1"/>
    <xf numFmtId="0" fontId="0" fillId="0" borderId="11" xfId="0" applyBorder="1"/>
    <xf numFmtId="0" fontId="1" fillId="0" borderId="0" xfId="0" applyFont="1" applyBorder="1"/>
    <xf numFmtId="0" fontId="0" fillId="0" borderId="0" xfId="0" applyBorder="1"/>
    <xf numFmtId="0" fontId="0" fillId="0" borderId="23" xfId="0" applyFill="1" applyBorder="1"/>
    <xf numFmtId="0" fontId="1" fillId="0" borderId="0" xfId="0" applyFont="1"/>
    <xf numFmtId="164" fontId="0" fillId="3" borderId="4" xfId="0" applyNumberFormat="1" applyFill="1" applyBorder="1"/>
    <xf numFmtId="164" fontId="0" fillId="2" borderId="4" xfId="0" applyNumberFormat="1" applyFill="1" applyBorder="1"/>
    <xf numFmtId="164" fontId="0" fillId="0" borderId="0" xfId="0" applyNumberFormat="1"/>
    <xf numFmtId="0" fontId="0" fillId="2" borderId="4" xfId="0" applyFill="1" applyBorder="1" applyAlignment="1">
      <alignment horizontal="center"/>
    </xf>
    <xf numFmtId="7" fontId="0" fillId="2" borderId="4" xfId="1" applyNumberFormat="1" applyFont="1" applyFill="1" applyBorder="1"/>
    <xf numFmtId="164" fontId="0" fillId="0" borderId="23" xfId="0" applyNumberFormat="1" applyFill="1" applyBorder="1"/>
    <xf numFmtId="0" fontId="0" fillId="0" borderId="13" xfId="0" applyBorder="1"/>
    <xf numFmtId="0" fontId="0" fillId="0" borderId="24" xfId="0" applyBorder="1"/>
    <xf numFmtId="0" fontId="0" fillId="0" borderId="16" xfId="0" applyFill="1" applyBorder="1"/>
    <xf numFmtId="0" fontId="0" fillId="0" borderId="25" xfId="0" applyBorder="1"/>
    <xf numFmtId="0" fontId="0" fillId="0" borderId="25" xfId="0" applyFill="1" applyBorder="1"/>
    <xf numFmtId="0" fontId="14" fillId="0" borderId="0" xfId="0" applyFont="1"/>
    <xf numFmtId="0" fontId="15" fillId="0" borderId="0" xfId="0" applyFont="1"/>
    <xf numFmtId="0" fontId="14" fillId="0" borderId="0" xfId="0" applyFont="1" applyFill="1"/>
    <xf numFmtId="0" fontId="0" fillId="16" borderId="4" xfId="0" applyFill="1" applyBorder="1"/>
    <xf numFmtId="164" fontId="0" fillId="16" borderId="4" xfId="0" applyNumberFormat="1" applyFill="1" applyBorder="1"/>
    <xf numFmtId="0" fontId="16" fillId="15" borderId="4" xfId="2" applyFont="1" applyBorder="1" applyAlignment="1">
      <alignment horizontal="center"/>
    </xf>
    <xf numFmtId="0" fontId="0" fillId="0" borderId="0" xfId="0" applyAlignment="1">
      <alignment vertical="center"/>
    </xf>
    <xf numFmtId="164" fontId="12" fillId="17" borderId="0" xfId="0" applyNumberFormat="1" applyFont="1" applyFill="1" applyBorder="1"/>
    <xf numFmtId="0" fontId="0" fillId="17" borderId="10" xfId="0" applyFill="1" applyBorder="1"/>
    <xf numFmtId="0" fontId="0" fillId="17" borderId="21" xfId="0" applyFill="1" applyBorder="1"/>
    <xf numFmtId="0" fontId="0" fillId="17" borderId="22" xfId="0" applyFill="1" applyBorder="1"/>
    <xf numFmtId="0" fontId="0" fillId="17" borderId="11" xfId="0" applyFill="1" applyBorder="1"/>
    <xf numFmtId="0" fontId="13" fillId="17" borderId="0" xfId="0" applyFont="1" applyFill="1" applyBorder="1"/>
    <xf numFmtId="0" fontId="12" fillId="17" borderId="0" xfId="0" applyFont="1" applyFill="1" applyBorder="1"/>
    <xf numFmtId="0" fontId="0" fillId="17" borderId="0" xfId="0" applyFill="1" applyBorder="1"/>
    <xf numFmtId="0" fontId="0" fillId="17" borderId="23" xfId="0" applyFill="1" applyBorder="1"/>
    <xf numFmtId="164" fontId="0" fillId="17" borderId="0" xfId="0" applyNumberFormat="1" applyFill="1" applyBorder="1"/>
    <xf numFmtId="0" fontId="0" fillId="17" borderId="13" xfId="0" applyFill="1" applyBorder="1"/>
    <xf numFmtId="0" fontId="0" fillId="17" borderId="24" xfId="0" applyFill="1" applyBorder="1"/>
    <xf numFmtId="0" fontId="0" fillId="17" borderId="16" xfId="0" applyFill="1" applyBorder="1"/>
    <xf numFmtId="164" fontId="12" fillId="4" borderId="7" xfId="0" applyNumberFormat="1" applyFont="1" applyFill="1" applyBorder="1"/>
    <xf numFmtId="0" fontId="12" fillId="4" borderId="8" xfId="0" applyFont="1" applyFill="1" applyBorder="1"/>
    <xf numFmtId="0" fontId="1" fillId="0" borderId="0" xfId="0" applyFont="1" applyBorder="1" applyAlignment="1">
      <alignment wrapText="1"/>
    </xf>
    <xf numFmtId="0" fontId="0" fillId="0" borderId="0" xfId="0" applyFont="1" applyBorder="1"/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</cellXfs>
  <cellStyles count="3">
    <cellStyle name="Currency" xfId="1" builtinId="4"/>
    <cellStyle name="Good" xfId="2" builtinId="26"/>
    <cellStyle name="Normal" xfId="0" builtinId="0"/>
  </cellStyles>
  <dxfs count="1">
    <dxf>
      <font>
        <color theme="0"/>
      </font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V33"/>
  <sheetViews>
    <sheetView workbookViewId="0">
      <selection activeCell="I4" sqref="I4:Q14"/>
    </sheetView>
  </sheetViews>
  <sheetFormatPr defaultRowHeight="15" x14ac:dyDescent="0.25"/>
  <cols>
    <col min="1" max="1" width="2" customWidth="1"/>
    <col min="2" max="2" width="13" customWidth="1"/>
    <col min="4" max="4" width="11.85546875" customWidth="1"/>
    <col min="6" max="6" width="10" customWidth="1"/>
    <col min="8" max="8" width="3.140625" customWidth="1"/>
    <col min="10" max="10" width="14.7109375" customWidth="1"/>
    <col min="11" max="11" width="11.140625" customWidth="1"/>
    <col min="14" max="15" width="8" customWidth="1"/>
    <col min="16" max="16" width="10.7109375" customWidth="1"/>
    <col min="17" max="17" width="12.140625" customWidth="1"/>
  </cols>
  <sheetData>
    <row r="1" spans="2:22" ht="7.5" customHeight="1" x14ac:dyDescent="0.25"/>
    <row r="2" spans="2:22" ht="15.75" x14ac:dyDescent="0.25">
      <c r="B2" s="1" t="s">
        <v>63</v>
      </c>
      <c r="C2" s="1" t="s">
        <v>10</v>
      </c>
      <c r="D2" s="1" t="s">
        <v>62</v>
      </c>
      <c r="E2" s="1" t="s">
        <v>11</v>
      </c>
      <c r="F2" s="1" t="s">
        <v>12</v>
      </c>
      <c r="G2" s="1" t="s">
        <v>13</v>
      </c>
      <c r="J2" s="17">
        <v>38</v>
      </c>
      <c r="K2" s="16" t="s">
        <v>110</v>
      </c>
      <c r="L2" s="13"/>
      <c r="M2" s="61">
        <v>3.5</v>
      </c>
      <c r="N2" s="16" t="s">
        <v>64</v>
      </c>
      <c r="O2" s="13"/>
      <c r="P2" s="4"/>
      <c r="Q2" s="13">
        <f>J2/20*M2</f>
        <v>6.6499999999999995</v>
      </c>
      <c r="R2" s="3" t="s">
        <v>14</v>
      </c>
      <c r="S2" s="4"/>
    </row>
    <row r="3" spans="2:22" ht="15.75" x14ac:dyDescent="0.25">
      <c r="B3" s="6" t="s">
        <v>105</v>
      </c>
      <c r="C3" s="6" t="s">
        <v>15</v>
      </c>
      <c r="D3" s="6" t="s">
        <v>16</v>
      </c>
      <c r="E3" s="6" t="s">
        <v>17</v>
      </c>
      <c r="F3" s="6" t="s">
        <v>101</v>
      </c>
      <c r="G3" s="6" t="s">
        <v>108</v>
      </c>
      <c r="J3" s="17">
        <v>25</v>
      </c>
      <c r="K3" s="16" t="s">
        <v>73</v>
      </c>
      <c r="L3" s="4"/>
    </row>
    <row r="4" spans="2:22" ht="15.75" x14ac:dyDescent="0.25">
      <c r="B4" s="6" t="s">
        <v>104</v>
      </c>
      <c r="C4" s="6" t="s">
        <v>28</v>
      </c>
      <c r="D4" s="6" t="s">
        <v>94</v>
      </c>
      <c r="E4" s="6" t="s">
        <v>96</v>
      </c>
      <c r="F4" s="6" t="s">
        <v>100</v>
      </c>
      <c r="G4" s="6" t="s">
        <v>23</v>
      </c>
      <c r="N4" s="73" t="s">
        <v>128</v>
      </c>
      <c r="O4" s="76" t="s">
        <v>128</v>
      </c>
    </row>
    <row r="5" spans="2:22" ht="15.75" x14ac:dyDescent="0.25">
      <c r="B5" s="39"/>
      <c r="C5" s="6" t="s">
        <v>116</v>
      </c>
      <c r="D5" s="6" t="s">
        <v>91</v>
      </c>
      <c r="E5" s="6" t="s">
        <v>97</v>
      </c>
      <c r="F5" s="6" t="s">
        <v>103</v>
      </c>
      <c r="G5" s="6" t="s">
        <v>107</v>
      </c>
      <c r="J5" s="79"/>
      <c r="K5" s="73" t="s">
        <v>65</v>
      </c>
      <c r="N5" s="74" t="s">
        <v>129</v>
      </c>
      <c r="O5" s="77" t="s">
        <v>129</v>
      </c>
    </row>
    <row r="6" spans="2:22" ht="16.5" thickBot="1" x14ac:dyDescent="0.3">
      <c r="B6" s="39"/>
      <c r="C6" s="6" t="s">
        <v>90</v>
      </c>
      <c r="D6" s="6" t="s">
        <v>93</v>
      </c>
      <c r="E6" s="6" t="s">
        <v>98</v>
      </c>
      <c r="F6" s="6" t="s">
        <v>102</v>
      </c>
      <c r="G6" s="6" t="s">
        <v>29</v>
      </c>
      <c r="J6" s="75" t="s">
        <v>72</v>
      </c>
      <c r="K6" s="75" t="s">
        <v>66</v>
      </c>
      <c r="L6" s="80" t="s">
        <v>19</v>
      </c>
      <c r="M6" s="81" t="s">
        <v>20</v>
      </c>
      <c r="N6" s="75" t="s">
        <v>131</v>
      </c>
      <c r="O6" s="75" t="s">
        <v>132</v>
      </c>
      <c r="P6" s="80" t="s">
        <v>22</v>
      </c>
      <c r="Q6" s="83" t="s">
        <v>71</v>
      </c>
    </row>
    <row r="7" spans="2:22" ht="16.5" thickBot="1" x14ac:dyDescent="0.3">
      <c r="B7" s="39"/>
      <c r="C7" s="6" t="s">
        <v>88</v>
      </c>
      <c r="D7" s="6" t="s">
        <v>92</v>
      </c>
      <c r="E7" s="6" t="s">
        <v>95</v>
      </c>
      <c r="F7" s="6" t="s">
        <v>99</v>
      </c>
      <c r="G7" s="6" t="s">
        <v>37</v>
      </c>
      <c r="I7" s="45" t="s">
        <v>126</v>
      </c>
      <c r="J7" s="78" t="s">
        <v>32</v>
      </c>
      <c r="K7" s="72">
        <v>2</v>
      </c>
      <c r="L7" s="72">
        <f>K7*J$3</f>
        <v>50</v>
      </c>
      <c r="M7" s="72" t="s">
        <v>111</v>
      </c>
      <c r="N7" s="72">
        <v>3</v>
      </c>
      <c r="O7" s="72">
        <v>4</v>
      </c>
      <c r="P7" s="72">
        <f>J2/10*M$2*2</f>
        <v>26.599999999999998</v>
      </c>
      <c r="Q7" s="82">
        <f>L7-P7</f>
        <v>23.400000000000002</v>
      </c>
    </row>
    <row r="8" spans="2:22" ht="15.75" x14ac:dyDescent="0.25">
      <c r="B8" s="39"/>
      <c r="C8" s="6" t="s">
        <v>87</v>
      </c>
      <c r="D8" s="39"/>
      <c r="E8" s="39"/>
      <c r="F8" s="6"/>
      <c r="G8" s="6" t="s">
        <v>25</v>
      </c>
      <c r="I8" s="56" t="s">
        <v>127</v>
      </c>
      <c r="J8" s="58" t="s">
        <v>18</v>
      </c>
      <c r="K8" s="59">
        <v>3</v>
      </c>
      <c r="L8" s="59">
        <f t="shared" ref="L8:L14" si="0">K8*J$3</f>
        <v>75</v>
      </c>
      <c r="M8" s="59" t="s">
        <v>27</v>
      </c>
      <c r="N8" s="59">
        <v>5</v>
      </c>
      <c r="O8" s="59"/>
      <c r="P8" s="66">
        <f t="shared" ref="P8:P16" si="1">J$2/20*M$2*SUM(U$7:U$16)*(N8/SUM(N$8:N$16))+J$2/20*M$2*SUM(V$7:V$16)*(O8/SUM(O$8:O$16))</f>
        <v>8.9519230769230766</v>
      </c>
      <c r="Q8" s="66">
        <f t="shared" ref="Q8:Q14" si="2">L8-P8</f>
        <v>66.04807692307692</v>
      </c>
      <c r="U8">
        <f t="shared" ref="U8:U16" si="3">IF(N8&gt;0.1,1,0)</f>
        <v>1</v>
      </c>
      <c r="V8">
        <f t="shared" ref="V8:V16" si="4">IF(O8&gt;0.1,1,0)</f>
        <v>0</v>
      </c>
    </row>
    <row r="9" spans="2:22" ht="15.75" x14ac:dyDescent="0.25">
      <c r="B9" s="40"/>
      <c r="C9" s="6" t="s">
        <v>89</v>
      </c>
      <c r="D9" s="40"/>
      <c r="E9" s="39"/>
      <c r="F9" s="39"/>
      <c r="G9" s="6" t="s">
        <v>18</v>
      </c>
      <c r="I9" s="57" t="s">
        <v>127</v>
      </c>
      <c r="J9" s="58" t="s">
        <v>29</v>
      </c>
      <c r="K9" s="59">
        <v>3</v>
      </c>
      <c r="L9" s="59">
        <f t="shared" si="0"/>
        <v>75</v>
      </c>
      <c r="M9" s="59" t="s">
        <v>31</v>
      </c>
      <c r="N9" s="59">
        <v>5</v>
      </c>
      <c r="O9" s="59">
        <v>6</v>
      </c>
      <c r="P9" s="66">
        <f t="shared" si="1"/>
        <v>18.926923076923075</v>
      </c>
      <c r="Q9" s="66">
        <f t="shared" si="2"/>
        <v>56.073076923076925</v>
      </c>
      <c r="U9">
        <f t="shared" si="3"/>
        <v>1</v>
      </c>
      <c r="V9">
        <f t="shared" si="4"/>
        <v>1</v>
      </c>
    </row>
    <row r="10" spans="2:22" ht="15.75" x14ac:dyDescent="0.25">
      <c r="B10" s="40"/>
      <c r="C10" s="40"/>
      <c r="D10" s="40"/>
      <c r="E10" s="39"/>
      <c r="F10" s="39"/>
      <c r="G10" s="6" t="s">
        <v>106</v>
      </c>
      <c r="I10" s="57" t="s">
        <v>127</v>
      </c>
      <c r="J10" s="58" t="s">
        <v>23</v>
      </c>
      <c r="K10" s="59">
        <v>3</v>
      </c>
      <c r="L10" s="59">
        <f t="shared" si="0"/>
        <v>75</v>
      </c>
      <c r="M10" s="59" t="s">
        <v>31</v>
      </c>
      <c r="N10" s="59">
        <v>5</v>
      </c>
      <c r="O10" s="59">
        <v>6</v>
      </c>
      <c r="P10" s="66">
        <f t="shared" si="1"/>
        <v>18.926923076923075</v>
      </c>
      <c r="Q10" s="66">
        <f t="shared" si="2"/>
        <v>56.073076923076925</v>
      </c>
      <c r="U10">
        <f t="shared" si="3"/>
        <v>1</v>
      </c>
      <c r="V10">
        <f t="shared" si="4"/>
        <v>1</v>
      </c>
    </row>
    <row r="11" spans="2:22" ht="15.75" x14ac:dyDescent="0.25">
      <c r="B11" s="41"/>
      <c r="C11" s="41"/>
      <c r="D11" s="41"/>
      <c r="E11" s="42"/>
      <c r="F11" s="42"/>
      <c r="G11" s="6" t="s">
        <v>109</v>
      </c>
      <c r="I11" s="57" t="s">
        <v>127</v>
      </c>
      <c r="J11" s="58" t="s">
        <v>37</v>
      </c>
      <c r="K11" s="59">
        <v>2</v>
      </c>
      <c r="L11" s="59">
        <f t="shared" si="0"/>
        <v>50</v>
      </c>
      <c r="M11" s="59" t="s">
        <v>31</v>
      </c>
      <c r="N11" s="59">
        <v>3</v>
      </c>
      <c r="O11" s="59">
        <v>3</v>
      </c>
      <c r="P11" s="66">
        <f t="shared" si="1"/>
        <v>10.358653846153846</v>
      </c>
      <c r="Q11" s="66">
        <f t="shared" si="2"/>
        <v>39.641346153846158</v>
      </c>
      <c r="U11">
        <f t="shared" si="3"/>
        <v>1</v>
      </c>
      <c r="V11">
        <f t="shared" si="4"/>
        <v>1</v>
      </c>
    </row>
    <row r="12" spans="2:22" ht="15.75" x14ac:dyDescent="0.25">
      <c r="B12" s="10" t="s">
        <v>36</v>
      </c>
      <c r="C12" s="8"/>
      <c r="D12" s="8"/>
      <c r="E12" s="8"/>
      <c r="F12" s="8"/>
      <c r="G12" s="6" t="s">
        <v>34</v>
      </c>
      <c r="I12" s="57" t="s">
        <v>127</v>
      </c>
      <c r="J12" s="58" t="s">
        <v>25</v>
      </c>
      <c r="K12" s="59">
        <v>2</v>
      </c>
      <c r="L12" s="59">
        <f t="shared" si="0"/>
        <v>50</v>
      </c>
      <c r="M12" s="59" t="s">
        <v>27</v>
      </c>
      <c r="N12" s="59">
        <v>4</v>
      </c>
      <c r="O12" s="59">
        <v>4</v>
      </c>
      <c r="P12" s="66">
        <f t="shared" si="1"/>
        <v>13.811538461538461</v>
      </c>
      <c r="Q12" s="66">
        <f t="shared" si="2"/>
        <v>36.188461538461539</v>
      </c>
      <c r="U12">
        <f t="shared" si="3"/>
        <v>1</v>
      </c>
      <c r="V12">
        <f t="shared" si="4"/>
        <v>1</v>
      </c>
    </row>
    <row r="13" spans="2:22" ht="15.75" x14ac:dyDescent="0.25">
      <c r="B13" s="145"/>
      <c r="C13" s="146"/>
      <c r="D13" s="147"/>
      <c r="G13" s="6" t="s">
        <v>32</v>
      </c>
      <c r="I13" s="57" t="s">
        <v>127</v>
      </c>
      <c r="J13" s="58" t="s">
        <v>34</v>
      </c>
      <c r="K13" s="59">
        <v>1</v>
      </c>
      <c r="L13" s="59">
        <f t="shared" si="0"/>
        <v>25</v>
      </c>
      <c r="M13" s="59" t="s">
        <v>31</v>
      </c>
      <c r="N13" s="59">
        <v>1</v>
      </c>
      <c r="O13" s="59">
        <v>1</v>
      </c>
      <c r="P13" s="66">
        <f t="shared" si="1"/>
        <v>3.4528846153846153</v>
      </c>
      <c r="Q13" s="66">
        <f t="shared" si="2"/>
        <v>21.547115384615385</v>
      </c>
      <c r="U13">
        <f t="shared" si="3"/>
        <v>1</v>
      </c>
      <c r="V13">
        <f t="shared" si="4"/>
        <v>1</v>
      </c>
    </row>
    <row r="14" spans="2:22" ht="15.75" x14ac:dyDescent="0.25">
      <c r="B14" s="145"/>
      <c r="C14" s="146"/>
      <c r="D14" s="147"/>
      <c r="G14" s="15"/>
      <c r="I14" s="57" t="s">
        <v>127</v>
      </c>
      <c r="J14" s="58" t="s">
        <v>133</v>
      </c>
      <c r="K14" s="59">
        <v>2</v>
      </c>
      <c r="L14" s="59">
        <f t="shared" si="0"/>
        <v>50</v>
      </c>
      <c r="M14" s="59" t="s">
        <v>111</v>
      </c>
      <c r="N14" s="59">
        <v>3</v>
      </c>
      <c r="O14" s="59"/>
      <c r="P14" s="66">
        <f t="shared" si="1"/>
        <v>5.3711538461538462</v>
      </c>
      <c r="Q14" s="66">
        <f t="shared" si="2"/>
        <v>44.628846153846155</v>
      </c>
      <c r="U14">
        <f t="shared" si="3"/>
        <v>1</v>
      </c>
      <c r="V14">
        <f t="shared" si="4"/>
        <v>0</v>
      </c>
    </row>
    <row r="15" spans="2:22" ht="15.75" x14ac:dyDescent="0.25">
      <c r="B15" s="2"/>
      <c r="C15" s="13"/>
      <c r="D15" s="4"/>
      <c r="G15" s="15"/>
      <c r="I15" s="57" t="s">
        <v>127</v>
      </c>
      <c r="J15" s="58"/>
      <c r="K15" s="59"/>
      <c r="L15" s="59"/>
      <c r="M15" s="59"/>
      <c r="N15" s="59"/>
      <c r="O15" s="59"/>
      <c r="P15" s="66">
        <f t="shared" si="1"/>
        <v>0</v>
      </c>
      <c r="Q15" s="66">
        <f t="shared" ref="Q15" si="5">L15-P15</f>
        <v>0</v>
      </c>
      <c r="U15">
        <f t="shared" si="3"/>
        <v>0</v>
      </c>
      <c r="V15">
        <f t="shared" si="4"/>
        <v>0</v>
      </c>
    </row>
    <row r="16" spans="2:22" ht="16.5" thickBot="1" x14ac:dyDescent="0.3">
      <c r="I16" s="60" t="s">
        <v>127</v>
      </c>
      <c r="J16" s="58"/>
      <c r="K16" s="59"/>
      <c r="L16" s="59"/>
      <c r="M16" s="59"/>
      <c r="N16" s="59"/>
      <c r="O16" s="59"/>
      <c r="P16" s="66">
        <f t="shared" si="1"/>
        <v>0</v>
      </c>
      <c r="Q16" s="66">
        <f t="shared" ref="Q16" si="6">L16-P16</f>
        <v>0</v>
      </c>
      <c r="U16">
        <f t="shared" si="3"/>
        <v>0</v>
      </c>
      <c r="V16">
        <f t="shared" si="4"/>
        <v>0</v>
      </c>
    </row>
    <row r="17" spans="3:18" ht="15.75" x14ac:dyDescent="0.25">
      <c r="I17" s="46" t="s">
        <v>130</v>
      </c>
      <c r="J17" s="63" t="s">
        <v>42</v>
      </c>
      <c r="K17" s="64">
        <v>1</v>
      </c>
      <c r="L17" s="64">
        <f t="shared" ref="L17:L26" si="7">K17*J$3</f>
        <v>25</v>
      </c>
      <c r="M17" s="64" t="s">
        <v>27</v>
      </c>
      <c r="N17" s="64"/>
      <c r="O17" s="64"/>
      <c r="P17" s="64">
        <f t="shared" ref="P17:P26" si="8">O17/20*M$2*J$2</f>
        <v>0</v>
      </c>
      <c r="Q17" s="65">
        <f t="shared" ref="Q17:Q26" si="9">L17-P17</f>
        <v>25</v>
      </c>
    </row>
    <row r="18" spans="3:18" ht="15.75" x14ac:dyDescent="0.25">
      <c r="C18" s="11"/>
      <c r="D18" s="12" t="s">
        <v>45</v>
      </c>
      <c r="I18" s="47" t="s">
        <v>130</v>
      </c>
      <c r="J18" s="48" t="s">
        <v>109</v>
      </c>
      <c r="K18" s="49">
        <v>1</v>
      </c>
      <c r="L18" s="49">
        <f t="shared" si="7"/>
        <v>25</v>
      </c>
      <c r="M18" s="49" t="s">
        <v>111</v>
      </c>
      <c r="N18" s="49"/>
      <c r="O18" s="49"/>
      <c r="P18" s="49">
        <f t="shared" si="8"/>
        <v>0</v>
      </c>
      <c r="Q18" s="50">
        <f t="shared" si="9"/>
        <v>25</v>
      </c>
    </row>
    <row r="19" spans="3:18" ht="15.75" x14ac:dyDescent="0.25">
      <c r="C19" s="7">
        <v>30</v>
      </c>
      <c r="D19" s="2" t="s">
        <v>112</v>
      </c>
      <c r="E19" s="13"/>
      <c r="F19" s="13"/>
      <c r="G19" s="4"/>
      <c r="I19" s="47" t="s">
        <v>130</v>
      </c>
      <c r="J19" s="48" t="s">
        <v>44</v>
      </c>
      <c r="K19" s="49">
        <v>1</v>
      </c>
      <c r="L19" s="49">
        <f t="shared" si="7"/>
        <v>25</v>
      </c>
      <c r="M19" s="49" t="s">
        <v>111</v>
      </c>
      <c r="N19" s="49"/>
      <c r="O19" s="49"/>
      <c r="P19" s="49">
        <f t="shared" si="8"/>
        <v>0</v>
      </c>
      <c r="Q19" s="50">
        <f t="shared" si="9"/>
        <v>25</v>
      </c>
    </row>
    <row r="20" spans="3:18" ht="15.75" x14ac:dyDescent="0.25">
      <c r="C20" s="7"/>
      <c r="D20" s="2" t="s">
        <v>55</v>
      </c>
      <c r="E20" s="13"/>
      <c r="F20" s="13"/>
      <c r="G20" s="4"/>
      <c r="I20" s="47" t="s">
        <v>130</v>
      </c>
      <c r="J20" s="48" t="s">
        <v>46</v>
      </c>
      <c r="K20" s="49">
        <v>1</v>
      </c>
      <c r="L20" s="49">
        <f t="shared" si="7"/>
        <v>25</v>
      </c>
      <c r="M20" s="49" t="s">
        <v>31</v>
      </c>
      <c r="N20" s="49"/>
      <c r="O20" s="49"/>
      <c r="P20" s="49">
        <f t="shared" si="8"/>
        <v>0</v>
      </c>
      <c r="Q20" s="50">
        <f t="shared" si="9"/>
        <v>25</v>
      </c>
    </row>
    <row r="21" spans="3:18" ht="15.75" x14ac:dyDescent="0.25">
      <c r="C21" s="7"/>
      <c r="D21" s="2" t="s">
        <v>56</v>
      </c>
      <c r="E21" s="13"/>
      <c r="F21" s="13"/>
      <c r="G21" s="4"/>
      <c r="I21" s="47" t="s">
        <v>130</v>
      </c>
      <c r="J21" s="48" t="s">
        <v>49</v>
      </c>
      <c r="K21" s="49">
        <v>1</v>
      </c>
      <c r="L21" s="49">
        <f t="shared" si="7"/>
        <v>25</v>
      </c>
      <c r="M21" s="49" t="s">
        <v>111</v>
      </c>
      <c r="N21" s="49"/>
      <c r="O21" s="49"/>
      <c r="P21" s="49">
        <f t="shared" si="8"/>
        <v>0</v>
      </c>
      <c r="Q21" s="50">
        <f t="shared" si="9"/>
        <v>25</v>
      </c>
    </row>
    <row r="22" spans="3:18" ht="15.75" x14ac:dyDescent="0.25">
      <c r="C22" s="7"/>
      <c r="D22" s="2" t="s">
        <v>57</v>
      </c>
      <c r="E22" s="13"/>
      <c r="F22" s="13"/>
      <c r="G22" s="4"/>
      <c r="I22" s="47" t="s">
        <v>130</v>
      </c>
      <c r="J22" s="48" t="s">
        <v>39</v>
      </c>
      <c r="K22" s="49">
        <v>1</v>
      </c>
      <c r="L22" s="49">
        <f t="shared" si="7"/>
        <v>25</v>
      </c>
      <c r="M22" s="49" t="s">
        <v>111</v>
      </c>
      <c r="N22" s="49"/>
      <c r="O22" s="49"/>
      <c r="P22" s="49">
        <f t="shared" si="8"/>
        <v>0</v>
      </c>
      <c r="Q22" s="50">
        <f t="shared" si="9"/>
        <v>25</v>
      </c>
    </row>
    <row r="23" spans="3:18" ht="15.75" x14ac:dyDescent="0.25">
      <c r="C23" s="7"/>
      <c r="D23" s="2" t="s">
        <v>58</v>
      </c>
      <c r="E23" s="13"/>
      <c r="F23" s="13"/>
      <c r="G23" s="4"/>
      <c r="I23" s="47" t="s">
        <v>130</v>
      </c>
      <c r="J23" s="48" t="s">
        <v>42</v>
      </c>
      <c r="K23" s="49">
        <v>1</v>
      </c>
      <c r="L23" s="49">
        <f t="shared" si="7"/>
        <v>25</v>
      </c>
      <c r="M23" s="49" t="s">
        <v>111</v>
      </c>
      <c r="N23" s="49"/>
      <c r="O23" s="49"/>
      <c r="P23" s="49">
        <f t="shared" si="8"/>
        <v>0</v>
      </c>
      <c r="Q23" s="50">
        <f t="shared" si="9"/>
        <v>25</v>
      </c>
    </row>
    <row r="24" spans="3:18" ht="15.75" x14ac:dyDescent="0.25">
      <c r="C24" s="7"/>
      <c r="D24" s="2" t="s">
        <v>59</v>
      </c>
      <c r="E24" s="13"/>
      <c r="F24" s="13"/>
      <c r="G24" s="4"/>
      <c r="I24" s="47" t="s">
        <v>130</v>
      </c>
      <c r="J24" s="48" t="s">
        <v>33</v>
      </c>
      <c r="K24" s="49">
        <v>2</v>
      </c>
      <c r="L24" s="49">
        <f t="shared" si="7"/>
        <v>50</v>
      </c>
      <c r="M24" s="49" t="s">
        <v>111</v>
      </c>
      <c r="N24" s="49"/>
      <c r="O24" s="49"/>
      <c r="P24" s="49">
        <f t="shared" si="8"/>
        <v>0</v>
      </c>
      <c r="Q24" s="50">
        <f t="shared" si="9"/>
        <v>50</v>
      </c>
    </row>
    <row r="25" spans="3:18" ht="15.75" x14ac:dyDescent="0.25">
      <c r="C25" s="7"/>
      <c r="D25" s="2" t="s">
        <v>60</v>
      </c>
      <c r="E25" s="13"/>
      <c r="F25" s="13"/>
      <c r="G25" s="4"/>
      <c r="I25" s="47" t="s">
        <v>130</v>
      </c>
      <c r="J25" s="48" t="s">
        <v>134</v>
      </c>
      <c r="K25" s="49">
        <v>1</v>
      </c>
      <c r="L25" s="49">
        <f t="shared" si="7"/>
        <v>25</v>
      </c>
      <c r="M25" s="51" t="s">
        <v>31</v>
      </c>
      <c r="N25" s="51"/>
      <c r="O25" s="49"/>
      <c r="P25" s="49">
        <f t="shared" si="8"/>
        <v>0</v>
      </c>
      <c r="Q25" s="50">
        <f t="shared" si="9"/>
        <v>25</v>
      </c>
    </row>
    <row r="26" spans="3:18" ht="15.75" x14ac:dyDescent="0.25">
      <c r="C26" s="7"/>
      <c r="D26" s="2" t="s">
        <v>113</v>
      </c>
      <c r="E26" s="13"/>
      <c r="F26" s="13"/>
      <c r="G26" s="4"/>
      <c r="I26" s="47" t="s">
        <v>130</v>
      </c>
      <c r="J26" s="48" t="s">
        <v>135</v>
      </c>
      <c r="K26" s="49">
        <v>1</v>
      </c>
      <c r="L26" s="49">
        <f t="shared" si="7"/>
        <v>25</v>
      </c>
      <c r="M26" s="51" t="s">
        <v>31</v>
      </c>
      <c r="N26" s="51"/>
      <c r="O26" s="49"/>
      <c r="P26" s="49">
        <f t="shared" si="8"/>
        <v>0</v>
      </c>
      <c r="Q26" s="50">
        <f t="shared" si="9"/>
        <v>25</v>
      </c>
    </row>
    <row r="27" spans="3:18" ht="16.5" thickBot="1" x14ac:dyDescent="0.3">
      <c r="C27" s="7"/>
      <c r="D27" s="2" t="s">
        <v>61</v>
      </c>
      <c r="E27" s="13"/>
      <c r="F27" s="13"/>
      <c r="G27" s="4"/>
      <c r="I27" s="52" t="s">
        <v>130</v>
      </c>
      <c r="J27" s="53"/>
      <c r="K27" s="54"/>
      <c r="L27" s="54"/>
      <c r="M27" s="54"/>
      <c r="N27" s="54"/>
      <c r="O27" s="54"/>
      <c r="P27" s="54"/>
      <c r="Q27" s="55"/>
      <c r="R27" s="4"/>
    </row>
    <row r="28" spans="3:18" ht="15.75" thickBot="1" x14ac:dyDescent="0.3">
      <c r="C28" s="7">
        <f>P28</f>
        <v>79.8</v>
      </c>
      <c r="D28" s="2" t="s">
        <v>125</v>
      </c>
      <c r="E28" s="13"/>
      <c r="F28" s="13"/>
      <c r="G28" s="4"/>
      <c r="J28" s="11"/>
      <c r="K28" s="11">
        <f>SUM(K7:K27)</f>
        <v>29</v>
      </c>
      <c r="L28" s="43">
        <f>SUM(L7:L27)</f>
        <v>725</v>
      </c>
      <c r="M28" s="44" t="s">
        <v>68</v>
      </c>
      <c r="N28" s="11">
        <f>SUM(N7:N27)</f>
        <v>29</v>
      </c>
      <c r="O28" s="11">
        <f>SUM(O7:O27)</f>
        <v>24</v>
      </c>
      <c r="P28" s="62">
        <f>SUM(P8:P16)</f>
        <v>79.8</v>
      </c>
      <c r="Q28" s="11"/>
    </row>
    <row r="29" spans="3:18" ht="16.5" thickBot="1" x14ac:dyDescent="0.3">
      <c r="C29" s="20"/>
      <c r="D29" s="21" t="s">
        <v>115</v>
      </c>
      <c r="E29" s="13"/>
      <c r="F29" s="13"/>
      <c r="G29" s="4"/>
      <c r="J29" s="14" t="s">
        <v>52</v>
      </c>
      <c r="M29" s="67" t="s">
        <v>114</v>
      </c>
      <c r="N29" s="68"/>
      <c r="O29" s="69"/>
      <c r="P29" s="69"/>
      <c r="Q29" s="70"/>
      <c r="R29" s="71"/>
    </row>
    <row r="30" spans="3:18" ht="15.75" thickBot="1" x14ac:dyDescent="0.3">
      <c r="C30" s="25">
        <f>SUM(C19:C29)</f>
        <v>109.8</v>
      </c>
      <c r="D30" s="22" t="s">
        <v>69</v>
      </c>
      <c r="J30" s="15" t="s">
        <v>53</v>
      </c>
      <c r="K30" s="15">
        <f>K28*15</f>
        <v>435</v>
      </c>
    </row>
    <row r="31" spans="3:18" x14ac:dyDescent="0.25">
      <c r="J31" s="15" t="s">
        <v>54</v>
      </c>
      <c r="K31" s="15">
        <f>P28+C27</f>
        <v>79.8</v>
      </c>
    </row>
    <row r="32" spans="3:18" x14ac:dyDescent="0.25">
      <c r="J32" s="15" t="s">
        <v>70</v>
      </c>
      <c r="K32" s="15">
        <v>30</v>
      </c>
    </row>
    <row r="33" spans="11:11" x14ac:dyDescent="0.25">
      <c r="K33">
        <f>SUM(K30:K32)</f>
        <v>544.79999999999995</v>
      </c>
    </row>
  </sheetData>
  <mergeCells count="2">
    <mergeCell ref="B13:D13"/>
    <mergeCell ref="B14:D1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Z34"/>
  <sheetViews>
    <sheetView workbookViewId="0">
      <selection activeCell="B5" sqref="B5"/>
    </sheetView>
  </sheetViews>
  <sheetFormatPr defaultRowHeight="15" x14ac:dyDescent="0.25"/>
  <cols>
    <col min="1" max="1" width="26.7109375" style="11" customWidth="1"/>
    <col min="2" max="2" width="86.7109375" style="26" customWidth="1"/>
    <col min="3" max="26" width="9.140625" style="94"/>
  </cols>
  <sheetData>
    <row r="2" spans="1:26" x14ac:dyDescent="0.25">
      <c r="A2" s="5" t="s">
        <v>0</v>
      </c>
      <c r="B2" s="27" t="s">
        <v>1</v>
      </c>
    </row>
    <row r="3" spans="1:26" s="86" customFormat="1" x14ac:dyDescent="0.25">
      <c r="A3" s="84" t="s">
        <v>117</v>
      </c>
      <c r="B3" s="85" t="s">
        <v>118</v>
      </c>
      <c r="C3" s="94"/>
      <c r="D3" s="94"/>
      <c r="E3" s="94"/>
      <c r="F3" s="94"/>
      <c r="G3" s="94"/>
      <c r="H3" s="94"/>
      <c r="I3" s="94"/>
      <c r="J3" s="94"/>
      <c r="K3" s="94"/>
      <c r="L3" s="94"/>
      <c r="M3" s="94"/>
      <c r="N3" s="94"/>
      <c r="O3" s="94"/>
      <c r="P3" s="94"/>
      <c r="Q3" s="94"/>
      <c r="R3" s="94"/>
      <c r="S3" s="94"/>
      <c r="T3" s="94"/>
      <c r="U3" s="94"/>
      <c r="V3" s="94"/>
      <c r="W3" s="94"/>
      <c r="X3" s="94"/>
      <c r="Y3" s="94"/>
      <c r="Z3" s="94"/>
    </row>
    <row r="4" spans="1:26" s="86" customFormat="1" x14ac:dyDescent="0.25">
      <c r="A4" s="84"/>
      <c r="B4" s="85" t="s">
        <v>119</v>
      </c>
      <c r="C4" s="94"/>
      <c r="D4" s="94"/>
      <c r="E4" s="94"/>
      <c r="F4" s="94"/>
      <c r="G4" s="94"/>
      <c r="H4" s="94"/>
      <c r="I4" s="94"/>
      <c r="J4" s="94"/>
      <c r="K4" s="94"/>
      <c r="L4" s="94"/>
      <c r="M4" s="94"/>
      <c r="N4" s="94"/>
      <c r="O4" s="94"/>
      <c r="P4" s="94"/>
      <c r="Q4" s="94"/>
      <c r="R4" s="94"/>
      <c r="S4" s="94"/>
      <c r="T4" s="94"/>
      <c r="U4" s="94"/>
      <c r="V4" s="94"/>
      <c r="W4" s="94"/>
      <c r="X4" s="94"/>
      <c r="Y4" s="94"/>
      <c r="Z4" s="94"/>
    </row>
    <row r="5" spans="1:26" s="86" customFormat="1" x14ac:dyDescent="0.25">
      <c r="A5" s="84"/>
      <c r="B5" s="85" t="s">
        <v>86</v>
      </c>
      <c r="C5" s="94"/>
      <c r="D5" s="94"/>
      <c r="E5" s="94"/>
      <c r="F5" s="94"/>
      <c r="G5" s="94"/>
      <c r="H5" s="94"/>
      <c r="I5" s="94"/>
      <c r="J5" s="94"/>
      <c r="K5" s="94"/>
      <c r="L5" s="94"/>
      <c r="M5" s="94"/>
      <c r="N5" s="94"/>
      <c r="O5" s="94"/>
      <c r="P5" s="94"/>
      <c r="Q5" s="94"/>
      <c r="R5" s="94"/>
      <c r="S5" s="94"/>
      <c r="T5" s="94"/>
      <c r="U5" s="94"/>
      <c r="V5" s="94"/>
      <c r="W5" s="94"/>
      <c r="X5" s="94"/>
      <c r="Y5" s="94"/>
      <c r="Z5" s="94"/>
    </row>
    <row r="6" spans="1:26" s="89" customFormat="1" x14ac:dyDescent="0.25">
      <c r="A6" s="87"/>
      <c r="B6" s="88"/>
      <c r="C6" s="94"/>
      <c r="D6" s="94"/>
      <c r="E6" s="94"/>
      <c r="F6" s="94"/>
      <c r="G6" s="94"/>
      <c r="H6" s="94"/>
      <c r="I6" s="94"/>
      <c r="J6" s="94"/>
      <c r="K6" s="94"/>
      <c r="L6" s="94"/>
      <c r="M6" s="94"/>
      <c r="N6" s="94"/>
      <c r="O6" s="94"/>
      <c r="P6" s="94"/>
      <c r="Q6" s="94"/>
      <c r="R6" s="94"/>
      <c r="S6" s="94"/>
      <c r="T6" s="94"/>
      <c r="U6" s="94"/>
      <c r="V6" s="94"/>
      <c r="W6" s="94"/>
      <c r="X6" s="94"/>
      <c r="Y6" s="94"/>
      <c r="Z6" s="94"/>
    </row>
    <row r="7" spans="1:26" x14ac:dyDescent="0.25">
      <c r="A7" s="28" t="s">
        <v>137</v>
      </c>
      <c r="B7" s="29" t="s">
        <v>144</v>
      </c>
    </row>
    <row r="9" spans="1:26" x14ac:dyDescent="0.25">
      <c r="A9" s="19" t="s">
        <v>74</v>
      </c>
      <c r="B9" s="30" t="s">
        <v>120</v>
      </c>
    </row>
    <row r="10" spans="1:26" x14ac:dyDescent="0.25">
      <c r="A10" s="19"/>
      <c r="B10" s="30" t="s">
        <v>79</v>
      </c>
    </row>
    <row r="11" spans="1:26" x14ac:dyDescent="0.25">
      <c r="A11" s="19"/>
      <c r="B11" s="30" t="s">
        <v>136</v>
      </c>
    </row>
    <row r="12" spans="1:26" x14ac:dyDescent="0.25">
      <c r="A12" s="19"/>
      <c r="B12" s="90" t="s">
        <v>138</v>
      </c>
    </row>
    <row r="13" spans="1:26" x14ac:dyDescent="0.25">
      <c r="A13" s="19"/>
      <c r="B13" s="30" t="s">
        <v>121</v>
      </c>
    </row>
    <row r="14" spans="1:26" x14ac:dyDescent="0.25">
      <c r="A14" s="19"/>
      <c r="B14" s="30" t="s">
        <v>122</v>
      </c>
    </row>
    <row r="15" spans="1:26" x14ac:dyDescent="0.25">
      <c r="A15" s="19"/>
      <c r="B15" s="30" t="s">
        <v>123</v>
      </c>
    </row>
    <row r="16" spans="1:26" x14ac:dyDescent="0.25">
      <c r="A16" s="19"/>
      <c r="B16" s="30" t="s">
        <v>80</v>
      </c>
    </row>
    <row r="17" spans="1:2" x14ac:dyDescent="0.25">
      <c r="A17" s="19"/>
      <c r="B17" s="30" t="s">
        <v>81</v>
      </c>
    </row>
    <row r="18" spans="1:2" x14ac:dyDescent="0.25">
      <c r="A18" s="19"/>
      <c r="B18" s="30" t="s">
        <v>82</v>
      </c>
    </row>
    <row r="19" spans="1:2" x14ac:dyDescent="0.25">
      <c r="A19" s="19"/>
      <c r="B19" s="30" t="s">
        <v>2</v>
      </c>
    </row>
    <row r="21" spans="1:2" x14ac:dyDescent="0.25">
      <c r="A21" s="31" t="s">
        <v>75</v>
      </c>
      <c r="B21" s="32" t="s">
        <v>3</v>
      </c>
    </row>
    <row r="22" spans="1:2" x14ac:dyDescent="0.25">
      <c r="A22" s="31"/>
      <c r="B22" s="32" t="s">
        <v>4</v>
      </c>
    </row>
    <row r="23" spans="1:2" x14ac:dyDescent="0.25">
      <c r="A23" s="31"/>
      <c r="B23" s="32" t="s">
        <v>5</v>
      </c>
    </row>
    <row r="24" spans="1:2" x14ac:dyDescent="0.25">
      <c r="A24" s="31"/>
      <c r="B24" s="32" t="s">
        <v>83</v>
      </c>
    </row>
    <row r="26" spans="1:2" x14ac:dyDescent="0.25">
      <c r="A26" s="33" t="s">
        <v>76</v>
      </c>
      <c r="B26" s="34" t="s">
        <v>7</v>
      </c>
    </row>
    <row r="27" spans="1:2" x14ac:dyDescent="0.25">
      <c r="A27" s="33"/>
      <c r="B27" s="34" t="s">
        <v>6</v>
      </c>
    </row>
    <row r="28" spans="1:2" x14ac:dyDescent="0.25">
      <c r="A28" s="33"/>
      <c r="B28" s="34" t="s">
        <v>8</v>
      </c>
    </row>
    <row r="30" spans="1:2" x14ac:dyDescent="0.25">
      <c r="A30" s="35" t="s">
        <v>77</v>
      </c>
      <c r="B30" s="36" t="s">
        <v>84</v>
      </c>
    </row>
    <row r="31" spans="1:2" x14ac:dyDescent="0.25">
      <c r="A31" s="35"/>
      <c r="B31" s="36" t="s">
        <v>9</v>
      </c>
    </row>
    <row r="33" spans="1:2" x14ac:dyDescent="0.25">
      <c r="A33" s="37" t="s">
        <v>78</v>
      </c>
      <c r="B33" s="38" t="s">
        <v>124</v>
      </c>
    </row>
    <row r="34" spans="1:2" x14ac:dyDescent="0.25">
      <c r="B34" s="38" t="s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12"/>
  <sheetViews>
    <sheetView workbookViewId="0">
      <selection activeCell="L11" sqref="L11"/>
    </sheetView>
  </sheetViews>
  <sheetFormatPr defaultRowHeight="15" x14ac:dyDescent="0.25"/>
  <sheetData>
    <row r="3" spans="1:1" x14ac:dyDescent="0.25">
      <c r="A3" s="91" t="s">
        <v>139</v>
      </c>
    </row>
    <row r="4" spans="1:1" x14ac:dyDescent="0.25">
      <c r="A4" s="91"/>
    </row>
    <row r="5" spans="1:1" x14ac:dyDescent="0.25">
      <c r="A5" s="92" t="s">
        <v>140</v>
      </c>
    </row>
    <row r="6" spans="1:1" x14ac:dyDescent="0.25">
      <c r="A6" s="91"/>
    </row>
    <row r="7" spans="1:1" x14ac:dyDescent="0.25">
      <c r="A7" s="92" t="s">
        <v>143</v>
      </c>
    </row>
    <row r="9" spans="1:1" x14ac:dyDescent="0.25">
      <c r="A9" s="92" t="s">
        <v>141</v>
      </c>
    </row>
    <row r="10" spans="1:1" x14ac:dyDescent="0.25">
      <c r="A10" s="93"/>
    </row>
    <row r="11" spans="1:1" x14ac:dyDescent="0.25">
      <c r="A11" s="92" t="s">
        <v>142</v>
      </c>
    </row>
    <row r="12" spans="1:1" x14ac:dyDescent="0.25">
      <c r="A12" s="9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8"/>
  <sheetViews>
    <sheetView tabSelected="1" workbookViewId="0">
      <selection activeCell="D8" sqref="D8"/>
    </sheetView>
  </sheetViews>
  <sheetFormatPr defaultRowHeight="15" x14ac:dyDescent="0.25"/>
  <cols>
    <col min="1" max="1" width="3.85546875" customWidth="1"/>
    <col min="2" max="2" width="18.42578125" customWidth="1"/>
    <col min="3" max="3" width="15.5703125" customWidth="1"/>
    <col min="4" max="4" width="11.85546875" customWidth="1"/>
    <col min="5" max="5" width="13.85546875" customWidth="1"/>
    <col min="6" max="6" width="19.85546875" customWidth="1"/>
    <col min="7" max="7" width="4.28515625" customWidth="1"/>
    <col min="8" max="8" width="3.7109375" customWidth="1"/>
    <col min="9" max="9" width="7" customWidth="1"/>
    <col min="10" max="10" width="6.28515625" customWidth="1"/>
    <col min="11" max="12" width="13" customWidth="1"/>
    <col min="13" max="13" width="13.28515625" customWidth="1"/>
    <col min="14" max="14" width="16.140625" customWidth="1"/>
  </cols>
  <sheetData>
    <row r="1" spans="1:18" ht="15.75" thickBot="1" x14ac:dyDescent="0.3">
      <c r="G1" s="94"/>
    </row>
    <row r="2" spans="1:18" ht="19.5" thickBot="1" x14ac:dyDescent="0.35">
      <c r="A2" s="95"/>
      <c r="B2" s="96" t="s">
        <v>145</v>
      </c>
      <c r="C2" s="95"/>
      <c r="D2" s="95"/>
      <c r="E2" s="97" t="s">
        <v>146</v>
      </c>
      <c r="F2" s="98"/>
      <c r="G2" s="99"/>
      <c r="H2" s="95"/>
      <c r="I2" s="99"/>
      <c r="J2" s="95"/>
      <c r="K2" s="95"/>
      <c r="L2" s="95"/>
      <c r="M2" s="95"/>
      <c r="N2" s="95"/>
      <c r="O2" s="95"/>
      <c r="P2" s="95"/>
      <c r="Q2" s="95"/>
      <c r="R2" s="95"/>
    </row>
    <row r="3" spans="1:18" ht="15.75" thickBot="1" x14ac:dyDescent="0.3">
      <c r="G3" s="94"/>
    </row>
    <row r="4" spans="1:18" ht="18.75" x14ac:dyDescent="0.3">
      <c r="A4" s="100"/>
      <c r="B4" s="101"/>
      <c r="C4" s="102"/>
      <c r="D4" s="102"/>
      <c r="E4" s="102"/>
      <c r="F4" s="103"/>
      <c r="G4" s="104"/>
      <c r="H4" s="99"/>
      <c r="I4" s="99"/>
      <c r="J4" s="95"/>
      <c r="K4" s="95"/>
      <c r="L4" s="95"/>
      <c r="M4" s="95"/>
      <c r="N4" s="95"/>
      <c r="O4" s="95"/>
      <c r="P4" s="95"/>
      <c r="Q4" s="95"/>
      <c r="R4" s="95"/>
    </row>
    <row r="5" spans="1:18" x14ac:dyDescent="0.25">
      <c r="A5" s="105"/>
      <c r="B5" s="144" t="s">
        <v>147</v>
      </c>
      <c r="C5" s="106"/>
      <c r="D5" s="106"/>
      <c r="E5" s="107"/>
      <c r="F5" s="107"/>
      <c r="G5" s="108"/>
      <c r="I5" s="109" t="s">
        <v>148</v>
      </c>
    </row>
    <row r="6" spans="1:18" x14ac:dyDescent="0.25">
      <c r="A6" s="105"/>
      <c r="B6" s="106" t="s">
        <v>13</v>
      </c>
      <c r="C6" s="107"/>
      <c r="D6" s="17">
        <v>3</v>
      </c>
      <c r="E6" s="107"/>
      <c r="F6" s="107"/>
      <c r="G6" s="108"/>
      <c r="I6" t="s">
        <v>149</v>
      </c>
      <c r="L6" s="110">
        <f>D9</f>
        <v>112</v>
      </c>
    </row>
    <row r="7" spans="1:18" x14ac:dyDescent="0.25">
      <c r="A7" s="105"/>
      <c r="B7" s="106" t="s">
        <v>150</v>
      </c>
      <c r="C7" s="107"/>
      <c r="D7" s="17">
        <v>7</v>
      </c>
      <c r="E7" s="107"/>
      <c r="F7" s="107"/>
      <c r="G7" s="108"/>
      <c r="I7" t="s">
        <v>151</v>
      </c>
      <c r="L7" s="110">
        <f>MAX(D15,F15*D6+E15*D7)</f>
        <v>66</v>
      </c>
      <c r="M7" t="s">
        <v>152</v>
      </c>
    </row>
    <row r="8" spans="1:18" x14ac:dyDescent="0.25">
      <c r="A8" s="105"/>
      <c r="B8" s="106"/>
      <c r="C8" s="107"/>
      <c r="D8" s="107"/>
      <c r="E8" s="107"/>
      <c r="F8" s="107"/>
      <c r="G8" s="108"/>
      <c r="I8" t="s">
        <v>153</v>
      </c>
      <c r="L8" s="110">
        <f>IF(D11="YES",K21+(K20*(K23-1)),K20*K23)</f>
        <v>110</v>
      </c>
      <c r="M8" t="s">
        <v>154</v>
      </c>
    </row>
    <row r="9" spans="1:18" x14ac:dyDescent="0.25">
      <c r="A9" s="105"/>
      <c r="B9" s="106" t="s">
        <v>155</v>
      </c>
      <c r="C9" s="107"/>
      <c r="D9" s="111">
        <v>112</v>
      </c>
      <c r="E9" s="107"/>
      <c r="F9" s="107"/>
      <c r="G9" s="108"/>
      <c r="I9" t="s">
        <v>156</v>
      </c>
      <c r="L9" s="110">
        <f>(D7+D6)*C27</f>
        <v>150</v>
      </c>
      <c r="M9" t="s">
        <v>157</v>
      </c>
    </row>
    <row r="10" spans="1:18" ht="30.75" thickBot="1" x14ac:dyDescent="0.3">
      <c r="A10" s="105"/>
      <c r="B10" s="143" t="s">
        <v>158</v>
      </c>
      <c r="C10" s="107"/>
      <c r="D10" s="17">
        <v>220</v>
      </c>
      <c r="E10" s="107" t="s">
        <v>159</v>
      </c>
      <c r="F10" s="107"/>
      <c r="G10" s="108"/>
      <c r="L10" s="112"/>
    </row>
    <row r="11" spans="1:18" x14ac:dyDescent="0.25">
      <c r="A11" s="105"/>
      <c r="B11" s="106" t="s">
        <v>160</v>
      </c>
      <c r="C11" s="107"/>
      <c r="D11" s="113" t="s">
        <v>161</v>
      </c>
      <c r="E11" s="107"/>
      <c r="F11" s="107"/>
      <c r="G11" s="108"/>
      <c r="I11" s="129"/>
      <c r="J11" s="130"/>
      <c r="K11" s="130"/>
      <c r="L11" s="130"/>
      <c r="M11" s="130"/>
      <c r="N11" s="130"/>
      <c r="O11" s="130"/>
      <c r="P11" s="131"/>
    </row>
    <row r="12" spans="1:18" ht="19.5" thickBot="1" x14ac:dyDescent="0.35">
      <c r="A12" s="105"/>
      <c r="B12" s="106" t="s">
        <v>162</v>
      </c>
      <c r="C12" s="107"/>
      <c r="D12" s="113" t="s">
        <v>161</v>
      </c>
      <c r="E12" s="107"/>
      <c r="F12" s="107"/>
      <c r="G12" s="108"/>
      <c r="I12" s="132"/>
      <c r="J12" s="133" t="s">
        <v>163</v>
      </c>
      <c r="K12" s="134"/>
      <c r="L12" s="134"/>
      <c r="M12" s="128">
        <f>SUM(L6:L9)</f>
        <v>438</v>
      </c>
      <c r="N12" s="135"/>
      <c r="O12" s="135"/>
      <c r="P12" s="136"/>
    </row>
    <row r="13" spans="1:18" ht="19.5" thickBot="1" x14ac:dyDescent="0.35">
      <c r="A13" s="105"/>
      <c r="B13" s="106"/>
      <c r="C13" s="107"/>
      <c r="D13" s="107"/>
      <c r="E13" s="107"/>
      <c r="F13" s="107"/>
      <c r="G13" s="108"/>
      <c r="I13" s="132"/>
      <c r="J13" s="133" t="s">
        <v>164</v>
      </c>
      <c r="K13" s="134"/>
      <c r="L13" s="134"/>
      <c r="M13" s="141">
        <f>M12/(D6+D7)</f>
        <v>43.8</v>
      </c>
      <c r="N13" s="142" t="s">
        <v>165</v>
      </c>
      <c r="O13" s="135"/>
      <c r="P13" s="136"/>
    </row>
    <row r="14" spans="1:18" x14ac:dyDescent="0.25">
      <c r="A14" s="105"/>
      <c r="B14" s="106"/>
      <c r="C14" s="107"/>
      <c r="D14" s="106" t="s">
        <v>166</v>
      </c>
      <c r="E14" s="106" t="s">
        <v>167</v>
      </c>
      <c r="F14" s="106" t="s">
        <v>168</v>
      </c>
      <c r="G14" s="108"/>
      <c r="I14" s="132"/>
      <c r="J14" s="135"/>
      <c r="K14" s="135"/>
      <c r="L14" s="137"/>
      <c r="M14" s="135"/>
      <c r="N14" s="135"/>
      <c r="O14" s="135"/>
      <c r="P14" s="136"/>
    </row>
    <row r="15" spans="1:18" ht="15.75" thickBot="1" x14ac:dyDescent="0.3">
      <c r="A15" s="105"/>
      <c r="B15" s="106" t="s">
        <v>169</v>
      </c>
      <c r="C15" s="107"/>
      <c r="D15" s="114">
        <v>0</v>
      </c>
      <c r="E15" s="111">
        <v>6</v>
      </c>
      <c r="F15" s="111">
        <v>8</v>
      </c>
      <c r="G15" s="115"/>
      <c r="I15" s="138"/>
      <c r="J15" s="139"/>
      <c r="K15" s="139"/>
      <c r="L15" s="139"/>
      <c r="M15" s="139"/>
      <c r="N15" s="139"/>
      <c r="O15" s="139"/>
      <c r="P15" s="140"/>
    </row>
    <row r="16" spans="1:18" ht="15.75" thickBot="1" x14ac:dyDescent="0.3">
      <c r="A16" s="116"/>
      <c r="B16" s="117"/>
      <c r="C16" s="117"/>
      <c r="D16" s="117"/>
      <c r="E16" s="117"/>
      <c r="F16" s="117"/>
      <c r="G16" s="118"/>
    </row>
    <row r="17" spans="1:18" ht="15.75" thickBot="1" x14ac:dyDescent="0.3">
      <c r="G17" s="94"/>
    </row>
    <row r="18" spans="1:18" ht="15.75" thickTop="1" x14ac:dyDescent="0.25">
      <c r="A18" s="119"/>
      <c r="B18" s="119"/>
      <c r="C18" s="119"/>
      <c r="D18" s="119"/>
      <c r="E18" s="119"/>
      <c r="F18" s="119"/>
      <c r="G18" s="120"/>
      <c r="H18" s="119"/>
      <c r="I18" s="119"/>
      <c r="J18" s="119"/>
      <c r="K18" s="119"/>
      <c r="L18" s="119"/>
      <c r="M18" s="119"/>
      <c r="N18" s="119"/>
      <c r="O18" s="119"/>
      <c r="P18" s="119"/>
      <c r="Q18" s="119"/>
      <c r="R18" s="119"/>
    </row>
    <row r="19" spans="1:18" ht="15.75" x14ac:dyDescent="0.25">
      <c r="A19" s="121"/>
      <c r="B19" s="122" t="s">
        <v>170</v>
      </c>
      <c r="C19" s="121"/>
      <c r="D19" s="121"/>
      <c r="E19" s="121"/>
      <c r="F19" s="121"/>
      <c r="G19" s="123"/>
      <c r="H19" s="121"/>
      <c r="I19" s="121"/>
      <c r="J19" s="121"/>
      <c r="K19" s="121"/>
      <c r="L19" s="121"/>
      <c r="M19" s="121"/>
      <c r="N19" s="121"/>
      <c r="O19" s="121"/>
      <c r="P19" s="121"/>
      <c r="Q19" s="121"/>
      <c r="R19" s="121"/>
    </row>
    <row r="20" spans="1:18" x14ac:dyDescent="0.25">
      <c r="B20" t="s">
        <v>171</v>
      </c>
      <c r="C20" s="124">
        <v>10</v>
      </c>
      <c r="D20" t="s">
        <v>172</v>
      </c>
      <c r="F20" s="109" t="s">
        <v>173</v>
      </c>
      <c r="G20" s="94"/>
      <c r="K20" s="110">
        <f>IF(D12="YES",D10/C21 * C22,0)</f>
        <v>27.5</v>
      </c>
      <c r="M20" t="s">
        <v>174</v>
      </c>
    </row>
    <row r="21" spans="1:18" x14ac:dyDescent="0.25">
      <c r="B21" t="s">
        <v>175</v>
      </c>
      <c r="C21" s="124">
        <v>20</v>
      </c>
      <c r="D21" t="s">
        <v>172</v>
      </c>
      <c r="F21" s="109" t="s">
        <v>176</v>
      </c>
      <c r="G21" s="94"/>
      <c r="K21" s="110">
        <f>IF(D11="YES",D10/C20 * C22,0)</f>
        <v>55</v>
      </c>
    </row>
    <row r="22" spans="1:18" x14ac:dyDescent="0.25">
      <c r="B22" t="s">
        <v>177</v>
      </c>
      <c r="C22" s="125">
        <v>2.5</v>
      </c>
      <c r="D22" t="s">
        <v>178</v>
      </c>
      <c r="G22" s="94"/>
    </row>
    <row r="23" spans="1:18" ht="60.75" x14ac:dyDescent="0.3">
      <c r="B23" s="26" t="s">
        <v>179</v>
      </c>
      <c r="C23" s="124">
        <v>4</v>
      </c>
      <c r="F23" s="109" t="s">
        <v>180</v>
      </c>
      <c r="G23" s="94"/>
      <c r="K23" s="126">
        <f>ROUNDUP((D7+D6)/C23,0)</f>
        <v>3</v>
      </c>
      <c r="L23" s="127"/>
      <c r="N23" s="112"/>
    </row>
    <row r="24" spans="1:18" x14ac:dyDescent="0.25">
      <c r="G24" s="94"/>
    </row>
    <row r="25" spans="1:18" x14ac:dyDescent="0.25">
      <c r="G25" s="94"/>
    </row>
    <row r="26" spans="1:18" x14ac:dyDescent="0.25">
      <c r="B26" s="109" t="s">
        <v>181</v>
      </c>
      <c r="G26" s="94"/>
    </row>
    <row r="27" spans="1:18" x14ac:dyDescent="0.25">
      <c r="B27" t="s">
        <v>182</v>
      </c>
      <c r="C27" s="125">
        <v>15</v>
      </c>
      <c r="D27" t="s">
        <v>165</v>
      </c>
      <c r="G27" s="94"/>
    </row>
    <row r="28" spans="1:18" x14ac:dyDescent="0.25">
      <c r="G28" s="94"/>
    </row>
  </sheetData>
  <conditionalFormatting sqref="K23">
    <cfRule type="cellIs" dxfId="0" priority="1" operator="greaterThan">
      <formula>$D$6</formula>
    </cfRule>
  </conditionalFormatting>
  <dataValidations count="2">
    <dataValidation type="list" errorStyle="warning" allowBlank="1" showInputMessage="1" showErrorMessage="1" errorTitle="Destination outside of County" error="Please enter YES or NO from the drop down" promptTitle="YES or NO" prompt=" " sqref="D12">
      <formula1>"YES, NO"</formula1>
    </dataValidation>
    <dataValidation type="list" errorStyle="warning" allowBlank="1" showInputMessage="1" showErrorMessage="1" errorTitle="Trailer is needed" error="Please Enter YES or NO from the dropdown box" promptTitle="YES or NO" prompt=" " sqref="D11">
      <formula1>"YES,NO"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Q31"/>
  <sheetViews>
    <sheetView topLeftCell="A16" workbookViewId="0">
      <selection activeCell="I3" sqref="I3"/>
    </sheetView>
  </sheetViews>
  <sheetFormatPr defaultRowHeight="15" x14ac:dyDescent="0.25"/>
  <cols>
    <col min="1" max="1" width="2" customWidth="1"/>
    <col min="2" max="2" width="13" customWidth="1"/>
    <col min="4" max="4" width="11.85546875" customWidth="1"/>
    <col min="6" max="6" width="10" customWidth="1"/>
    <col min="9" max="9" width="14.7109375" customWidth="1"/>
    <col min="10" max="10" width="12.42578125" customWidth="1"/>
    <col min="13" max="13" width="15.85546875" customWidth="1"/>
    <col min="14" max="14" width="10.7109375" customWidth="1"/>
    <col min="15" max="15" width="12.140625" customWidth="1"/>
  </cols>
  <sheetData>
    <row r="2" spans="2:17" ht="15.75" x14ac:dyDescent="0.25">
      <c r="B2" s="1" t="s">
        <v>63</v>
      </c>
      <c r="C2" s="1" t="s">
        <v>10</v>
      </c>
      <c r="D2" s="1" t="s">
        <v>62</v>
      </c>
      <c r="E2" s="1" t="s">
        <v>11</v>
      </c>
      <c r="F2" s="1" t="s">
        <v>12</v>
      </c>
      <c r="G2" s="1" t="s">
        <v>13</v>
      </c>
      <c r="I2" s="17">
        <v>38</v>
      </c>
      <c r="J2" s="16" t="s">
        <v>110</v>
      </c>
      <c r="K2" s="4"/>
      <c r="L2" s="17">
        <v>3.5</v>
      </c>
      <c r="M2" s="16" t="s">
        <v>64</v>
      </c>
      <c r="N2" s="4"/>
      <c r="O2" s="2">
        <f>I2/20*L2</f>
        <v>6.6499999999999995</v>
      </c>
      <c r="P2" s="3" t="s">
        <v>14</v>
      </c>
      <c r="Q2" s="4"/>
    </row>
    <row r="3" spans="2:17" ht="15.75" x14ac:dyDescent="0.25">
      <c r="B3" s="6" t="s">
        <v>105</v>
      </c>
      <c r="C3" s="6" t="s">
        <v>15</v>
      </c>
      <c r="D3" s="6" t="s">
        <v>16</v>
      </c>
      <c r="E3" s="6" t="s">
        <v>17</v>
      </c>
      <c r="F3" s="6" t="s">
        <v>101</v>
      </c>
      <c r="G3" s="6" t="s">
        <v>108</v>
      </c>
      <c r="I3" s="17">
        <v>25</v>
      </c>
      <c r="J3" s="16" t="s">
        <v>73</v>
      </c>
      <c r="K3" s="4"/>
    </row>
    <row r="4" spans="2:17" ht="15.75" x14ac:dyDescent="0.25">
      <c r="B4" s="6" t="s">
        <v>104</v>
      </c>
      <c r="C4" s="6" t="s">
        <v>28</v>
      </c>
      <c r="D4" s="6" t="s">
        <v>94</v>
      </c>
      <c r="E4" s="6" t="s">
        <v>96</v>
      </c>
      <c r="F4" s="6" t="s">
        <v>100</v>
      </c>
      <c r="G4" s="6" t="s">
        <v>23</v>
      </c>
    </row>
    <row r="5" spans="2:17" ht="15.75" x14ac:dyDescent="0.25">
      <c r="B5" s="39"/>
      <c r="C5" s="6" t="s">
        <v>116</v>
      </c>
      <c r="D5" s="6" t="s">
        <v>91</v>
      </c>
      <c r="E5" s="6" t="s">
        <v>97</v>
      </c>
      <c r="F5" s="6" t="s">
        <v>103</v>
      </c>
      <c r="G5" s="6" t="s">
        <v>107</v>
      </c>
      <c r="J5" s="5" t="s">
        <v>65</v>
      </c>
      <c r="M5" s="5" t="s">
        <v>21</v>
      </c>
    </row>
    <row r="6" spans="2:17" ht="15.75" x14ac:dyDescent="0.25">
      <c r="B6" s="39"/>
      <c r="C6" s="6" t="s">
        <v>90</v>
      </c>
      <c r="D6" s="6" t="s">
        <v>93</v>
      </c>
      <c r="E6" s="6" t="s">
        <v>98</v>
      </c>
      <c r="F6" s="6" t="s">
        <v>102</v>
      </c>
      <c r="G6" s="6" t="s">
        <v>29</v>
      </c>
      <c r="I6" s="5" t="s">
        <v>72</v>
      </c>
      <c r="J6" s="5" t="s">
        <v>66</v>
      </c>
      <c r="K6" s="5" t="s">
        <v>19</v>
      </c>
      <c r="L6" s="5" t="s">
        <v>20</v>
      </c>
      <c r="M6" s="5" t="s">
        <v>67</v>
      </c>
      <c r="N6" s="5" t="s">
        <v>22</v>
      </c>
      <c r="O6" s="5" t="s">
        <v>71</v>
      </c>
    </row>
    <row r="7" spans="2:17" ht="15.75" x14ac:dyDescent="0.25">
      <c r="B7" s="39"/>
      <c r="C7" s="6" t="s">
        <v>88</v>
      </c>
      <c r="D7" s="6" t="s">
        <v>92</v>
      </c>
      <c r="E7" s="6" t="s">
        <v>95</v>
      </c>
      <c r="F7" s="6" t="s">
        <v>99</v>
      </c>
      <c r="G7" s="6" t="s">
        <v>37</v>
      </c>
      <c r="I7" s="6" t="s">
        <v>24</v>
      </c>
      <c r="J7" s="7">
        <v>3</v>
      </c>
      <c r="K7" s="7">
        <f>J7*I$3</f>
        <v>75</v>
      </c>
      <c r="L7" s="7" t="s">
        <v>111</v>
      </c>
      <c r="M7" s="7">
        <v>1</v>
      </c>
      <c r="N7" s="7">
        <f>M7/20*L$2*I$2</f>
        <v>6.65</v>
      </c>
      <c r="O7" s="7">
        <f>K7-N7</f>
        <v>68.349999999999994</v>
      </c>
    </row>
    <row r="8" spans="2:17" ht="15.75" x14ac:dyDescent="0.25">
      <c r="B8" s="39"/>
      <c r="C8" s="6" t="s">
        <v>87</v>
      </c>
      <c r="D8" s="39"/>
      <c r="E8" s="39"/>
      <c r="F8" s="6"/>
      <c r="G8" s="6" t="s">
        <v>25</v>
      </c>
      <c r="I8" s="9" t="s">
        <v>26</v>
      </c>
      <c r="J8" s="7">
        <v>1</v>
      </c>
      <c r="K8" s="7">
        <f t="shared" ref="K8:K24" si="0">J8*I$3</f>
        <v>25</v>
      </c>
      <c r="L8" s="7" t="s">
        <v>27</v>
      </c>
      <c r="M8" s="7"/>
      <c r="N8" s="7">
        <f t="shared" ref="N8:N24" si="1">M8/20*L$2*I$2</f>
        <v>0</v>
      </c>
      <c r="O8" s="7">
        <f t="shared" ref="O8:O24" si="2">K8-N8</f>
        <v>25</v>
      </c>
    </row>
    <row r="9" spans="2:17" ht="15.75" x14ac:dyDescent="0.25">
      <c r="B9" s="40"/>
      <c r="C9" s="6" t="s">
        <v>89</v>
      </c>
      <c r="D9" s="40"/>
      <c r="E9" s="39"/>
      <c r="F9" s="39"/>
      <c r="G9" s="6" t="s">
        <v>18</v>
      </c>
      <c r="I9" s="9" t="s">
        <v>30</v>
      </c>
      <c r="J9" s="7">
        <v>1</v>
      </c>
      <c r="K9" s="7">
        <f t="shared" si="0"/>
        <v>25</v>
      </c>
      <c r="L9" s="7" t="s">
        <v>31</v>
      </c>
      <c r="M9" s="7"/>
      <c r="N9" s="7">
        <f t="shared" si="1"/>
        <v>0</v>
      </c>
      <c r="O9" s="7">
        <f t="shared" si="2"/>
        <v>25</v>
      </c>
    </row>
    <row r="10" spans="2:17" ht="15.75" x14ac:dyDescent="0.25">
      <c r="B10" s="40"/>
      <c r="C10" s="40"/>
      <c r="D10" s="40"/>
      <c r="E10" s="39"/>
      <c r="F10" s="39"/>
      <c r="G10" s="6" t="s">
        <v>106</v>
      </c>
      <c r="I10" s="9" t="s">
        <v>33</v>
      </c>
      <c r="J10" s="7">
        <v>2</v>
      </c>
      <c r="K10" s="7">
        <f t="shared" si="0"/>
        <v>50</v>
      </c>
      <c r="L10" s="7" t="s">
        <v>31</v>
      </c>
      <c r="M10" s="7"/>
      <c r="N10" s="7">
        <f t="shared" si="1"/>
        <v>0</v>
      </c>
      <c r="O10" s="7">
        <f t="shared" si="2"/>
        <v>50</v>
      </c>
    </row>
    <row r="11" spans="2:17" ht="15.75" x14ac:dyDescent="0.25">
      <c r="B11" s="41"/>
      <c r="C11" s="41"/>
      <c r="D11" s="41"/>
      <c r="E11" s="42"/>
      <c r="F11" s="42"/>
      <c r="G11" s="6" t="s">
        <v>109</v>
      </c>
      <c r="I11" s="9" t="s">
        <v>35</v>
      </c>
      <c r="J11" s="7">
        <v>1</v>
      </c>
      <c r="K11" s="7">
        <f t="shared" si="0"/>
        <v>25</v>
      </c>
      <c r="L11" s="7" t="s">
        <v>31</v>
      </c>
      <c r="M11" s="7"/>
      <c r="N11" s="7">
        <f t="shared" si="1"/>
        <v>0</v>
      </c>
      <c r="O11" s="7">
        <f t="shared" si="2"/>
        <v>25</v>
      </c>
    </row>
    <row r="12" spans="2:17" ht="15.75" x14ac:dyDescent="0.25">
      <c r="B12" s="10" t="s">
        <v>36</v>
      </c>
      <c r="C12" s="8"/>
      <c r="D12" s="8"/>
      <c r="E12" s="8"/>
      <c r="F12" s="8"/>
      <c r="G12" s="6" t="s">
        <v>34</v>
      </c>
      <c r="I12" s="9" t="s">
        <v>38</v>
      </c>
      <c r="J12" s="7">
        <v>1</v>
      </c>
      <c r="K12" s="7">
        <f t="shared" si="0"/>
        <v>25</v>
      </c>
      <c r="L12" s="7" t="s">
        <v>27</v>
      </c>
      <c r="M12" s="7"/>
      <c r="N12" s="7">
        <f t="shared" si="1"/>
        <v>0</v>
      </c>
      <c r="O12" s="7">
        <f t="shared" si="2"/>
        <v>25</v>
      </c>
    </row>
    <row r="13" spans="2:17" ht="15.75" x14ac:dyDescent="0.25">
      <c r="B13" s="145"/>
      <c r="C13" s="146"/>
      <c r="D13" s="147"/>
      <c r="G13" s="6" t="s">
        <v>32</v>
      </c>
      <c r="I13" s="9" t="s">
        <v>39</v>
      </c>
      <c r="J13" s="7">
        <v>1</v>
      </c>
      <c r="K13" s="7">
        <f t="shared" si="0"/>
        <v>25</v>
      </c>
      <c r="L13" s="7" t="s">
        <v>31</v>
      </c>
      <c r="M13" s="7"/>
      <c r="N13" s="7">
        <f t="shared" si="1"/>
        <v>0</v>
      </c>
      <c r="O13" s="7">
        <f t="shared" si="2"/>
        <v>25</v>
      </c>
    </row>
    <row r="14" spans="2:17" ht="15.75" x14ac:dyDescent="0.25">
      <c r="B14" s="145"/>
      <c r="C14" s="146"/>
      <c r="D14" s="147"/>
      <c r="G14" s="15"/>
      <c r="I14" s="9" t="s">
        <v>40</v>
      </c>
      <c r="J14" s="7">
        <v>3</v>
      </c>
      <c r="K14" s="7">
        <f t="shared" si="0"/>
        <v>75</v>
      </c>
      <c r="L14" s="7" t="s">
        <v>111</v>
      </c>
      <c r="M14" s="7">
        <v>2</v>
      </c>
      <c r="N14" s="7">
        <f t="shared" si="1"/>
        <v>13.3</v>
      </c>
      <c r="O14" s="7">
        <f t="shared" si="2"/>
        <v>61.7</v>
      </c>
    </row>
    <row r="15" spans="2:17" ht="15.75" x14ac:dyDescent="0.25">
      <c r="B15" s="2"/>
      <c r="C15" s="13"/>
      <c r="D15" s="4"/>
      <c r="G15" s="15"/>
      <c r="I15" s="9" t="s">
        <v>41</v>
      </c>
      <c r="J15" s="7">
        <v>2</v>
      </c>
      <c r="K15" s="7">
        <f t="shared" si="0"/>
        <v>50</v>
      </c>
      <c r="L15" s="7" t="s">
        <v>27</v>
      </c>
      <c r="M15" s="7">
        <v>1</v>
      </c>
      <c r="N15" s="7">
        <f t="shared" si="1"/>
        <v>6.65</v>
      </c>
      <c r="O15" s="7">
        <f t="shared" si="2"/>
        <v>43.35</v>
      </c>
    </row>
    <row r="16" spans="2:17" ht="15.75" x14ac:dyDescent="0.25">
      <c r="I16" s="9" t="s">
        <v>42</v>
      </c>
      <c r="J16" s="7">
        <v>1</v>
      </c>
      <c r="K16" s="7">
        <f t="shared" si="0"/>
        <v>25</v>
      </c>
      <c r="L16" s="7" t="s">
        <v>27</v>
      </c>
      <c r="M16" s="7"/>
      <c r="N16" s="7">
        <f t="shared" si="1"/>
        <v>0</v>
      </c>
      <c r="O16" s="7">
        <f t="shared" si="2"/>
        <v>25</v>
      </c>
    </row>
    <row r="17" spans="3:16" ht="15.75" x14ac:dyDescent="0.25">
      <c r="I17" s="9" t="s">
        <v>43</v>
      </c>
      <c r="J17" s="7">
        <v>2</v>
      </c>
      <c r="K17" s="7">
        <f t="shared" si="0"/>
        <v>50</v>
      </c>
      <c r="L17" s="7" t="s">
        <v>111</v>
      </c>
      <c r="M17" s="7">
        <v>2</v>
      </c>
      <c r="N17" s="7">
        <f t="shared" si="1"/>
        <v>13.3</v>
      </c>
      <c r="O17" s="7">
        <f t="shared" si="2"/>
        <v>36.700000000000003</v>
      </c>
    </row>
    <row r="18" spans="3:16" ht="15.75" x14ac:dyDescent="0.25">
      <c r="C18" s="11"/>
      <c r="D18" s="12" t="s">
        <v>45</v>
      </c>
      <c r="I18" s="9" t="s">
        <v>44</v>
      </c>
      <c r="J18" s="7">
        <v>1</v>
      </c>
      <c r="K18" s="7">
        <f t="shared" si="0"/>
        <v>25</v>
      </c>
      <c r="L18" s="7" t="s">
        <v>111</v>
      </c>
      <c r="M18" s="7"/>
      <c r="N18" s="7">
        <f t="shared" si="1"/>
        <v>0</v>
      </c>
      <c r="O18" s="7">
        <f t="shared" si="2"/>
        <v>25</v>
      </c>
    </row>
    <row r="19" spans="3:16" ht="15.75" x14ac:dyDescent="0.25">
      <c r="C19" s="7">
        <v>30</v>
      </c>
      <c r="D19" s="2" t="s">
        <v>112</v>
      </c>
      <c r="E19" s="13"/>
      <c r="F19" s="13"/>
      <c r="G19" s="4"/>
      <c r="I19" s="9" t="s">
        <v>46</v>
      </c>
      <c r="J19" s="7">
        <v>1</v>
      </c>
      <c r="K19" s="7">
        <f t="shared" si="0"/>
        <v>25</v>
      </c>
      <c r="L19" s="7" t="s">
        <v>31</v>
      </c>
      <c r="M19" s="7"/>
      <c r="N19" s="7">
        <f t="shared" si="1"/>
        <v>0</v>
      </c>
      <c r="O19" s="7">
        <f t="shared" si="2"/>
        <v>25</v>
      </c>
    </row>
    <row r="20" spans="3:16" ht="15.75" x14ac:dyDescent="0.25">
      <c r="C20" s="7"/>
      <c r="D20" s="2" t="s">
        <v>55</v>
      </c>
      <c r="E20" s="13"/>
      <c r="F20" s="13"/>
      <c r="G20" s="4"/>
      <c r="I20" s="9" t="s">
        <v>47</v>
      </c>
      <c r="J20" s="7">
        <v>2</v>
      </c>
      <c r="K20" s="7">
        <f t="shared" si="0"/>
        <v>50</v>
      </c>
      <c r="L20" s="7" t="s">
        <v>111</v>
      </c>
      <c r="M20" s="7">
        <v>2</v>
      </c>
      <c r="N20" s="7">
        <f t="shared" si="1"/>
        <v>13.3</v>
      </c>
      <c r="O20" s="7">
        <f t="shared" si="2"/>
        <v>36.700000000000003</v>
      </c>
    </row>
    <row r="21" spans="3:16" ht="15.75" x14ac:dyDescent="0.25">
      <c r="C21" s="7"/>
      <c r="D21" s="2" t="s">
        <v>56</v>
      </c>
      <c r="E21" s="13"/>
      <c r="F21" s="13"/>
      <c r="G21" s="4"/>
      <c r="I21" s="9" t="s">
        <v>48</v>
      </c>
      <c r="J21" s="7">
        <v>2</v>
      </c>
      <c r="K21" s="7">
        <f t="shared" si="0"/>
        <v>50</v>
      </c>
      <c r="L21" s="7" t="s">
        <v>111</v>
      </c>
      <c r="M21" s="7"/>
      <c r="N21" s="7">
        <f t="shared" si="1"/>
        <v>0</v>
      </c>
      <c r="O21" s="7">
        <f t="shared" si="2"/>
        <v>50</v>
      </c>
    </row>
    <row r="22" spans="3:16" ht="15.75" x14ac:dyDescent="0.25">
      <c r="C22" s="7"/>
      <c r="D22" s="2" t="s">
        <v>57</v>
      </c>
      <c r="E22" s="13"/>
      <c r="F22" s="13"/>
      <c r="G22" s="4"/>
      <c r="I22" s="9" t="s">
        <v>49</v>
      </c>
      <c r="J22" s="7">
        <v>1</v>
      </c>
      <c r="K22" s="7">
        <f t="shared" si="0"/>
        <v>25</v>
      </c>
      <c r="L22" s="7" t="s">
        <v>111</v>
      </c>
      <c r="M22" s="7"/>
      <c r="N22" s="7">
        <f t="shared" si="1"/>
        <v>0</v>
      </c>
      <c r="O22" s="7">
        <f t="shared" si="2"/>
        <v>25</v>
      </c>
    </row>
    <row r="23" spans="3:16" ht="15.75" x14ac:dyDescent="0.25">
      <c r="C23" s="7"/>
      <c r="D23" s="2" t="s">
        <v>58</v>
      </c>
      <c r="E23" s="13"/>
      <c r="F23" s="13"/>
      <c r="G23" s="4"/>
      <c r="I23" s="9" t="s">
        <v>50</v>
      </c>
      <c r="J23" s="7">
        <v>3</v>
      </c>
      <c r="K23" s="7">
        <f t="shared" si="0"/>
        <v>75</v>
      </c>
      <c r="L23" s="7" t="s">
        <v>111</v>
      </c>
      <c r="M23" s="7">
        <v>2</v>
      </c>
      <c r="N23" s="7">
        <f t="shared" si="1"/>
        <v>13.3</v>
      </c>
      <c r="O23" s="7">
        <f t="shared" si="2"/>
        <v>61.7</v>
      </c>
    </row>
    <row r="24" spans="3:16" ht="16.5" thickBot="1" x14ac:dyDescent="0.3">
      <c r="C24" s="7"/>
      <c r="D24" s="2" t="s">
        <v>59</v>
      </c>
      <c r="E24" s="13"/>
      <c r="F24" s="13"/>
      <c r="G24" s="4"/>
      <c r="I24" s="9" t="s">
        <v>51</v>
      </c>
      <c r="J24" s="7">
        <v>1</v>
      </c>
      <c r="K24" s="7">
        <f t="shared" si="0"/>
        <v>25</v>
      </c>
      <c r="L24" s="20" t="s">
        <v>31</v>
      </c>
      <c r="M24" s="7">
        <v>2</v>
      </c>
      <c r="N24" s="7">
        <f t="shared" si="1"/>
        <v>13.3</v>
      </c>
      <c r="O24" s="7">
        <f t="shared" si="2"/>
        <v>11.7</v>
      </c>
    </row>
    <row r="25" spans="3:16" ht="15.75" thickBot="1" x14ac:dyDescent="0.3">
      <c r="C25" s="7"/>
      <c r="D25" s="2" t="s">
        <v>60</v>
      </c>
      <c r="E25" s="13"/>
      <c r="F25" s="13"/>
      <c r="G25" s="4"/>
      <c r="I25" s="11"/>
      <c r="J25" s="11">
        <f>SUM(J7:J24)</f>
        <v>29</v>
      </c>
      <c r="K25" s="23">
        <f>SUM(K7:K24)</f>
        <v>725</v>
      </c>
      <c r="L25" s="24" t="s">
        <v>68</v>
      </c>
      <c r="M25" s="11"/>
      <c r="N25" s="11">
        <f>SUM(N7:N24)</f>
        <v>79.8</v>
      </c>
      <c r="O25" s="11"/>
    </row>
    <row r="26" spans="3:16" x14ac:dyDescent="0.25">
      <c r="C26" s="7"/>
      <c r="D26" s="2" t="s">
        <v>113</v>
      </c>
      <c r="E26" s="13"/>
      <c r="F26" s="13"/>
      <c r="G26" s="4"/>
    </row>
    <row r="27" spans="3:16" ht="15.75" x14ac:dyDescent="0.25">
      <c r="C27" s="7"/>
      <c r="D27" s="2" t="s">
        <v>61</v>
      </c>
      <c r="E27" s="13"/>
      <c r="F27" s="13"/>
      <c r="G27" s="4"/>
      <c r="I27" s="14" t="s">
        <v>52</v>
      </c>
      <c r="L27" s="18" t="s">
        <v>114</v>
      </c>
      <c r="M27" s="13"/>
      <c r="N27" s="13"/>
      <c r="O27" s="4"/>
      <c r="P27" s="4"/>
    </row>
    <row r="28" spans="3:16" x14ac:dyDescent="0.25">
      <c r="C28" s="7">
        <f>N25</f>
        <v>79.8</v>
      </c>
      <c r="D28" s="2" t="s">
        <v>125</v>
      </c>
      <c r="E28" s="13"/>
      <c r="F28" s="13"/>
      <c r="G28" s="4"/>
      <c r="I28" s="15" t="s">
        <v>53</v>
      </c>
      <c r="J28" s="15">
        <f>J25*15</f>
        <v>435</v>
      </c>
    </row>
    <row r="29" spans="3:16" ht="15.75" thickBot="1" x14ac:dyDescent="0.3">
      <c r="C29" s="20"/>
      <c r="D29" s="21" t="s">
        <v>115</v>
      </c>
      <c r="E29" s="13"/>
      <c r="F29" s="13"/>
      <c r="G29" s="4"/>
      <c r="I29" s="15" t="s">
        <v>54</v>
      </c>
      <c r="J29" s="15">
        <f>N25+C27</f>
        <v>79.8</v>
      </c>
    </row>
    <row r="30" spans="3:16" ht="15.75" thickBot="1" x14ac:dyDescent="0.3">
      <c r="C30" s="25">
        <f>SUM(C19:C29)</f>
        <v>109.8</v>
      </c>
      <c r="D30" s="22" t="s">
        <v>69</v>
      </c>
      <c r="I30" s="15" t="s">
        <v>70</v>
      </c>
      <c r="J30" s="15">
        <v>30</v>
      </c>
    </row>
    <row r="31" spans="3:16" x14ac:dyDescent="0.25">
      <c r="J31">
        <f>SUM(J28:J30)</f>
        <v>544.79999999999995</v>
      </c>
    </row>
  </sheetData>
  <sortState ref="C3:C9">
    <sortCondition ref="C3"/>
  </sortState>
  <mergeCells count="2">
    <mergeCell ref="B13:D13"/>
    <mergeCell ref="B14:D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weekend_acouting (2)</vt:lpstr>
      <vt:lpstr>adult_in_charge_duties</vt:lpstr>
      <vt:lpstr>Fuel Credit</vt:lpstr>
      <vt:lpstr>Expense Estimator</vt:lpstr>
      <vt:lpstr>weekend_acouting</vt:lpstr>
    </vt:vector>
  </TitlesOfParts>
  <Company>Toshiba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Mahnken</dc:creator>
  <cp:lastModifiedBy>Kristi Kidd</cp:lastModifiedBy>
  <dcterms:created xsi:type="dcterms:W3CDTF">2013-12-30T16:39:35Z</dcterms:created>
  <dcterms:modified xsi:type="dcterms:W3CDTF">2019-09-14T19:07:32Z</dcterms:modified>
</cp:coreProperties>
</file>